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2 PROJEKTY\2024\ZAMECEK ALTAN\VV+R\"/>
    </mc:Choice>
  </mc:AlternateContent>
  <xr:revisionPtr revIDLastSave="0" documentId="13_ncr:1_{8F1BD9D8-97C7-41FD-BE4E-DE28C83E4E0C}" xr6:coauthVersionLast="47" xr6:coauthVersionMax="47" xr10:uidLastSave="{00000000-0000-0000-0000-000000000000}"/>
  <bookViews>
    <workbookView xWindow="-120" yWindow="-120" windowWidth="29040" windowHeight="164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1297_01 Pol" sheetId="12" r:id="rId4"/>
    <sheet name="Zemní vruty" sheetId="13" r:id="rId5"/>
    <sheet name="Ztužení" sheetId="14" r:id="rId6"/>
    <sheet name="Nerez sítě" sheetId="15" r:id="rId7"/>
    <sheet name="Sadové úpravy" sheetId="16" r:id="rId8"/>
  </sheets>
  <externalReferences>
    <externalReference r:id="rId9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11297_01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11297_01 Pol'!$A$1:$Y$76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52" i="16" l="1"/>
  <c r="F51" i="16"/>
  <c r="F50" i="16"/>
  <c r="F49" i="16"/>
  <c r="F53" i="16" s="1"/>
  <c r="F54" i="16" s="1"/>
  <c r="F60" i="16" s="1"/>
  <c r="F45" i="16"/>
  <c r="F46" i="16" s="1"/>
  <c r="F59" i="16" s="1"/>
  <c r="F44" i="16"/>
  <c r="F43" i="16"/>
  <c r="F42" i="16"/>
  <c r="F38" i="16"/>
  <c r="F37" i="16"/>
  <c r="F36" i="16"/>
  <c r="F35" i="16"/>
  <c r="F34" i="16"/>
  <c r="F33" i="16"/>
  <c r="F32" i="16"/>
  <c r="F31" i="16"/>
  <c r="F30" i="16"/>
  <c r="F29" i="16"/>
  <c r="F28" i="16"/>
  <c r="F27" i="16"/>
  <c r="F39" i="16" s="1"/>
  <c r="F58" i="16" s="1"/>
  <c r="F26" i="16"/>
  <c r="F25" i="16"/>
  <c r="F21" i="16"/>
  <c r="F22" i="16" s="1"/>
  <c r="F20" i="16"/>
  <c r="F19" i="16"/>
  <c r="F15" i="16"/>
  <c r="F16" i="16" s="1"/>
  <c r="F14" i="16"/>
  <c r="F13" i="16"/>
  <c r="F12" i="16"/>
  <c r="D8" i="16"/>
  <c r="F8" i="16" s="1"/>
  <c r="F9" i="16" s="1"/>
  <c r="F4" i="16"/>
  <c r="F5" i="16" s="1"/>
  <c r="F57" i="16" s="1"/>
  <c r="F62" i="16" s="1"/>
  <c r="F63" i="16" l="1"/>
  <c r="F64" i="16" s="1"/>
  <c r="F58" i="12" l="1"/>
  <c r="F57" i="12"/>
  <c r="F56" i="12"/>
  <c r="N16" i="15"/>
  <c r="Q16" i="15" s="1"/>
  <c r="R16" i="15" s="1"/>
  <c r="N15" i="15"/>
  <c r="Q15" i="15" s="1"/>
  <c r="R15" i="15" s="1"/>
  <c r="N14" i="15"/>
  <c r="N13" i="15"/>
  <c r="N12" i="15"/>
  <c r="Q11" i="15"/>
  <c r="R11" i="15" s="1"/>
  <c r="N11" i="15"/>
  <c r="Q10" i="15"/>
  <c r="R10" i="15" s="1"/>
  <c r="N10" i="15"/>
  <c r="Q9" i="15"/>
  <c r="N9" i="15"/>
  <c r="R9" i="15" s="1"/>
  <c r="N8" i="15"/>
  <c r="Q8" i="15" s="1"/>
  <c r="R8" i="15" s="1"/>
  <c r="R7" i="15"/>
  <c r="Q7" i="15"/>
  <c r="N7" i="15"/>
  <c r="N6" i="15"/>
  <c r="Q6" i="15" s="1"/>
  <c r="N5" i="15"/>
  <c r="N4" i="15"/>
  <c r="R20" i="15" s="1"/>
  <c r="Q3" i="15"/>
  <c r="R3" i="15" s="1"/>
  <c r="N3" i="15"/>
  <c r="K22" i="13"/>
  <c r="I22" i="13"/>
  <c r="I21" i="13"/>
  <c r="K21" i="13" s="1"/>
  <c r="I20" i="13"/>
  <c r="K20" i="13" s="1"/>
  <c r="I16" i="13"/>
  <c r="K16" i="13" s="1"/>
  <c r="K15" i="13"/>
  <c r="I15" i="13"/>
  <c r="I12" i="13"/>
  <c r="K12" i="13" s="1"/>
  <c r="I11" i="13"/>
  <c r="K11" i="13" s="1"/>
  <c r="K6" i="13"/>
  <c r="I53" i="1"/>
  <c r="G8" i="12"/>
  <c r="I49" i="1" s="1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I13" i="12"/>
  <c r="I12" i="12" s="1"/>
  <c r="K13" i="12"/>
  <c r="M13" i="12"/>
  <c r="O13" i="12"/>
  <c r="O12" i="12" s="1"/>
  <c r="Q13" i="12"/>
  <c r="Q12" i="12" s="1"/>
  <c r="V13" i="12"/>
  <c r="V12" i="12" s="1"/>
  <c r="G16" i="12"/>
  <c r="M16" i="12" s="1"/>
  <c r="M12" i="12" s="1"/>
  <c r="I16" i="12"/>
  <c r="K16" i="12"/>
  <c r="K12" i="12" s="1"/>
  <c r="O16" i="12"/>
  <c r="Q16" i="12"/>
  <c r="V16" i="12"/>
  <c r="G19" i="12"/>
  <c r="M19" i="12" s="1"/>
  <c r="I19" i="12"/>
  <c r="I18" i="12" s="1"/>
  <c r="K19" i="12"/>
  <c r="K18" i="12" s="1"/>
  <c r="O19" i="12"/>
  <c r="O18" i="12" s="1"/>
  <c r="Q19" i="12"/>
  <c r="V19" i="12"/>
  <c r="G21" i="12"/>
  <c r="I21" i="12"/>
  <c r="K21" i="12"/>
  <c r="O21" i="12"/>
  <c r="Q21" i="12"/>
  <c r="Q18" i="12" s="1"/>
  <c r="V21" i="12"/>
  <c r="G24" i="12"/>
  <c r="I24" i="12"/>
  <c r="K24" i="12"/>
  <c r="M24" i="12"/>
  <c r="O24" i="12"/>
  <c r="Q24" i="12"/>
  <c r="V24" i="12"/>
  <c r="V18" i="12" s="1"/>
  <c r="G28" i="12"/>
  <c r="M28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8" i="12"/>
  <c r="M38" i="12" s="1"/>
  <c r="I38" i="12"/>
  <c r="I37" i="12" s="1"/>
  <c r="K38" i="12"/>
  <c r="K37" i="12" s="1"/>
  <c r="O38" i="12"/>
  <c r="O37" i="12" s="1"/>
  <c r="Q38" i="12"/>
  <c r="V38" i="12"/>
  <c r="G40" i="12"/>
  <c r="I40" i="12"/>
  <c r="K40" i="12"/>
  <c r="O40" i="12"/>
  <c r="Q40" i="12"/>
  <c r="Q37" i="12" s="1"/>
  <c r="V40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6" i="12"/>
  <c r="M46" i="12" s="1"/>
  <c r="I46" i="12"/>
  <c r="K46" i="12"/>
  <c r="O46" i="12"/>
  <c r="Q46" i="12"/>
  <c r="V46" i="12"/>
  <c r="G49" i="12"/>
  <c r="M49" i="12" s="1"/>
  <c r="I49" i="12"/>
  <c r="K49" i="12"/>
  <c r="O49" i="12"/>
  <c r="Q49" i="12"/>
  <c r="V49" i="12"/>
  <c r="V37" i="12" s="1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I59" i="12"/>
  <c r="K59" i="12"/>
  <c r="O59" i="12"/>
  <c r="Q59" i="12"/>
  <c r="V59" i="12"/>
  <c r="I60" i="12"/>
  <c r="O60" i="12"/>
  <c r="V60" i="12"/>
  <c r="G61" i="12"/>
  <c r="G60" i="12" s="1"/>
  <c r="I61" i="12"/>
  <c r="K61" i="12"/>
  <c r="K60" i="12" s="1"/>
  <c r="O61" i="12"/>
  <c r="Q61" i="12"/>
  <c r="Q60" i="12" s="1"/>
  <c r="V61" i="12"/>
  <c r="G62" i="12"/>
  <c r="I54" i="1" s="1"/>
  <c r="I20" i="1" s="1"/>
  <c r="I62" i="12"/>
  <c r="V62" i="12"/>
  <c r="G63" i="12"/>
  <c r="I63" i="12"/>
  <c r="K63" i="12"/>
  <c r="K62" i="12" s="1"/>
  <c r="M63" i="12"/>
  <c r="M62" i="12" s="1"/>
  <c r="O63" i="12"/>
  <c r="O62" i="12" s="1"/>
  <c r="Q63" i="12"/>
  <c r="Q62" i="12" s="1"/>
  <c r="V63" i="12"/>
  <c r="G64" i="12"/>
  <c r="I64" i="12"/>
  <c r="K64" i="12"/>
  <c r="M64" i="12"/>
  <c r="O64" i="12"/>
  <c r="Q64" i="12"/>
  <c r="V64" i="12"/>
  <c r="AE66" i="12"/>
  <c r="F40" i="1" s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G12" i="12" l="1"/>
  <c r="I50" i="1" s="1"/>
  <c r="G18" i="12"/>
  <c r="I51" i="1" s="1"/>
  <c r="F41" i="1"/>
  <c r="F39" i="1"/>
  <c r="F42" i="1" s="1"/>
  <c r="K23" i="13"/>
  <c r="R5" i="15"/>
  <c r="R6" i="15"/>
  <c r="Q4" i="15"/>
  <c r="R21" i="15" s="1"/>
  <c r="R22" i="15" s="1"/>
  <c r="Q12" i="15"/>
  <c r="R12" i="15" s="1"/>
  <c r="R4" i="15"/>
  <c r="Q5" i="15"/>
  <c r="Q13" i="15"/>
  <c r="R13" i="15" s="1"/>
  <c r="Q14" i="15"/>
  <c r="R14" i="15" s="1"/>
  <c r="M8" i="12"/>
  <c r="M61" i="12"/>
  <c r="M60" i="12" s="1"/>
  <c r="M40" i="12"/>
  <c r="M21" i="12"/>
  <c r="M18" i="12" s="1"/>
  <c r="F59" i="12" l="1"/>
  <c r="G59" i="12" s="1"/>
  <c r="G23" i="1"/>
  <c r="A23" i="1" s="1"/>
  <c r="M59" i="12" l="1"/>
  <c r="M37" i="12" s="1"/>
  <c r="G37" i="12"/>
  <c r="AF66" i="12"/>
  <c r="A24" i="1"/>
  <c r="G24" i="1"/>
  <c r="G41" i="1" l="1"/>
  <c r="H41" i="1" s="1"/>
  <c r="I41" i="1" s="1"/>
  <c r="G40" i="1"/>
  <c r="H40" i="1" s="1"/>
  <c r="I40" i="1" s="1"/>
  <c r="G39" i="1"/>
  <c r="G66" i="12"/>
  <c r="I52" i="1"/>
  <c r="I16" i="1" l="1"/>
  <c r="I21" i="1" s="1"/>
  <c r="I55" i="1"/>
  <c r="G42" i="1"/>
  <c r="H39" i="1"/>
  <c r="H42" i="1" s="1"/>
  <c r="I39" i="1" l="1"/>
  <c r="I42" i="1" s="1"/>
  <c r="J40" i="1" s="1"/>
  <c r="G25" i="1"/>
  <c r="G28" i="1"/>
  <c r="J50" i="1"/>
  <c r="J51" i="1"/>
  <c r="J53" i="1"/>
  <c r="J49" i="1"/>
  <c r="J54" i="1"/>
  <c r="J52" i="1"/>
  <c r="J39" i="1" l="1"/>
  <c r="J42" i="1" s="1"/>
  <c r="J41" i="1"/>
  <c r="A25" i="1"/>
  <c r="J55" i="1"/>
  <c r="A26" i="1" l="1"/>
  <c r="G26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36CBF7EA-9C49-4045-A5B7-824310BE7E1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CEABF9F-969D-4AD9-9025-937B97C7467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<sst xmlns="http://schemas.openxmlformats.org/spreadsheetml/2006/main" count="634" uniqueCount="305">
  <si>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</si>
  <si>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</si>
  <si>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</si>
  <si>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</si>
  <si>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</si>
  <si>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</si>
  <si>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</si>
  <si>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</si>
  <si>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</si>
  <si>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</si>
  <si>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</si>
  <si>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</si>
  <si>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</si>
  <si>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</si>
  <si>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</si>
  <si>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</si>
  <si>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</si>
  <si>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</si>
  <si>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</si>
  <si>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</si>
  <si>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</si>
  <si>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</si>
  <si>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</si>
  <si>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</si>
  <si>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</si>
  <si>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</si>
  <si>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</si>
  <si>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</si>
  <si>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</si>
  <si>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</si>
  <si>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</si>
  <si>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</si>
  <si>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</si>
  <si>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</si>
  <si>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</si>
  <si>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</si>
  <si>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</si>
  <si>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</si>
  <si>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</si>
  <si>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</si>
  <si>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</si>
  <si>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</si>
  <si>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</si>
  <si>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11297/01</t>
  </si>
  <si>
    <t>Relaxační zóna 7.oddělení</t>
  </si>
  <si>
    <t>01</t>
  </si>
  <si>
    <t xml:space="preserve"> Zámeček Střelice</t>
  </si>
  <si>
    <t>Objekt:</t>
  </si>
  <si>
    <t>Rozpočet:</t>
  </si>
  <si>
    <t>11297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</si>
  <si>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</si>
  <si>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</si>
  <si>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</si>
  <si>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</si>
  <si>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</si>
  <si>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</si>
  <si>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</si>
  <si>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</si>
  <si>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</si>
  <si>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6</t>
  </si>
  <si>
    <t>Úpravy povrchu, podlahy</t>
  </si>
  <si>
    <t>9</t>
  </si>
  <si>
    <t>Ostatní konstrukce, bourání</t>
  </si>
  <si>
    <t>99</t>
  </si>
  <si>
    <t>Staveništní přesun hmot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</si>
  <si>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</si>
  <si>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</si>
  <si>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</si>
  <si>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</si>
  <si>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</si>
  <si>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</si>
  <si>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</si>
  <si>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</si>
  <si>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</si>
  <si>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</si>
  <si>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</si>
  <si>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</si>
  <si>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</si>
  <si>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</si>
  <si>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</si>
  <si>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</si>
  <si>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</si>
  <si>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</si>
  <si>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</si>
  <si>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</si>
  <si>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</si>
  <si>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</si>
  <si>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</si>
  <si>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</si>
  <si>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</si>
  <si>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</si>
  <si>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</si>
  <si>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</si>
  <si>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</si>
  <si>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</si>
  <si>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139601102R00</t>
  </si>
  <si>
    <t>Ruční výkop jam, rýh a šachet v hornině tř. 3</t>
  </si>
  <si>
    <t>m3</t>
  </si>
  <si>
    <t>RTS 24/ I</t>
  </si>
  <si>
    <t>Práce</t>
  </si>
  <si>
    <t>Běžná</t>
  </si>
  <si>
    <t>POL1_</t>
  </si>
  <si>
    <t>15*0,2</t>
  </si>
  <si>
    <t>VV</t>
  </si>
  <si>
    <t>171101103R00</t>
  </si>
  <si>
    <t>Uložení sypaniny do násypů zhutněných na 100% PS</t>
  </si>
  <si>
    <t>318216213RT2</t>
  </si>
  <si>
    <t>Oplocení gabiony š.300 mm, oko 100x100 mm včetně dodávky lomového kamene</t>
  </si>
  <si>
    <t>m2</t>
  </si>
  <si>
    <t>(5,3+2,645+5+2,57)*0,5</t>
  </si>
  <si>
    <t>(3+1)*0,5</t>
  </si>
  <si>
    <t>30001</t>
  </si>
  <si>
    <t>Chemická kotva do živičného podkladu - výztuž pr.16mm pozink dl.400, D+M</t>
  </si>
  <si>
    <t>ks</t>
  </si>
  <si>
    <t>Vlastní</t>
  </si>
  <si>
    <t>Indiv</t>
  </si>
  <si>
    <t>15+8</t>
  </si>
  <si>
    <t>631571004R00</t>
  </si>
  <si>
    <t>Násyp ze štěrku 16 - 32, zhutnění</t>
  </si>
  <si>
    <t>33*0,25</t>
  </si>
  <si>
    <t>631591115R00</t>
  </si>
  <si>
    <t>Násyp pod podlahy z keramzitu</t>
  </si>
  <si>
    <t>10*0,05</t>
  </si>
  <si>
    <t>1,5*0,05</t>
  </si>
  <si>
    <t>711491172R00</t>
  </si>
  <si>
    <t>Provedení izolace proti tlakové vodě, na ploše vodorovné, ochrannou textilií</t>
  </si>
  <si>
    <t>záhon : 15*2</t>
  </si>
  <si>
    <t>1,5*2</t>
  </si>
  <si>
    <t>712371901R00</t>
  </si>
  <si>
    <t>Provedení povlakové izolace, fólií PVC, lepené celoplošně</t>
  </si>
  <si>
    <t>10+1,5</t>
  </si>
  <si>
    <t>60001</t>
  </si>
  <si>
    <t>Kotevní lišta hydroizolace - ocel profil 70/3 žárový pozink kotvený záv.tyčí vč.matice a podložky á 500mm, dl.250mm, D+M</t>
  </si>
  <si>
    <t>m</t>
  </si>
  <si>
    <t>30+14</t>
  </si>
  <si>
    <t>27244152.AR</t>
  </si>
  <si>
    <t>Fóĺie hydroizolační EPDM</t>
  </si>
  <si>
    <t>SPCM</t>
  </si>
  <si>
    <t>Specifikace</t>
  </si>
  <si>
    <t>POL3_</t>
  </si>
  <si>
    <t>11,5*1,1</t>
  </si>
  <si>
    <t>69366199R</t>
  </si>
  <si>
    <t>Geotextilie netkaná FILTEK 500 g/m2</t>
  </si>
  <si>
    <t>33*1,1</t>
  </si>
  <si>
    <t>90001</t>
  </si>
  <si>
    <t>Nosná ocel.kce žárově zinkovaná, D+M</t>
  </si>
  <si>
    <t>kg</t>
  </si>
  <si>
    <t>2015,3442*1,1</t>
  </si>
  <si>
    <t>90002</t>
  </si>
  <si>
    <t>AL profil L 50/100/5, D+M</t>
  </si>
  <si>
    <t>45,954*1,1</t>
  </si>
  <si>
    <t>90003</t>
  </si>
  <si>
    <t>Al lamela 100x24,5x1,2mm dl.6m, D+M</t>
  </si>
  <si>
    <t>90004</t>
  </si>
  <si>
    <t>Terasová prkna vč.povrchové úpravy 110x25x3000, D+M</t>
  </si>
  <si>
    <t>lavičky : 6</t>
  </si>
  <si>
    <t>90005</t>
  </si>
  <si>
    <t>Podkladní profil vč.povrchové úpravy 40x50x3000, D+M</t>
  </si>
  <si>
    <t>lavičky : 4</t>
  </si>
  <si>
    <t>90006</t>
  </si>
  <si>
    <t>Vertikální obklad vč.povrchové úpravy 40x50x3000, D+M</t>
  </si>
  <si>
    <t>90007</t>
  </si>
  <si>
    <t>Vertikální výztuha vč.povrchové úpravy 40x95x3000, D+M</t>
  </si>
  <si>
    <t>90008</t>
  </si>
  <si>
    <t>Gumová podložka pod dřev.trámky a jackl 60x60mm, D+M</t>
  </si>
  <si>
    <t>90009</t>
  </si>
  <si>
    <t>Treláž - kotva A14/M8-003 nerez Aisi 316 povrch.úprava brus, D+M</t>
  </si>
  <si>
    <t>90010</t>
  </si>
  <si>
    <t>Treláž - záslepka lanka A19/003, D+M</t>
  </si>
  <si>
    <t>90011</t>
  </si>
  <si>
    <t>Treláž - lanko nerez exteriér Aisi 316 pr.3mm povrch.úprava natural, D+M</t>
  </si>
  <si>
    <t>90012</t>
  </si>
  <si>
    <t>Treláž - chemická kotva do betonu pro kotvení nr kotvy A14, D+M</t>
  </si>
  <si>
    <t>90021</t>
  </si>
  <si>
    <t>Zemní vruty - viz samostatný VV</t>
  </si>
  <si>
    <t>soub</t>
  </si>
  <si>
    <t>90022</t>
  </si>
  <si>
    <t>Ztužení - viz samostatný VV</t>
  </si>
  <si>
    <t>90023</t>
  </si>
  <si>
    <t>Nerez sítě - viz samostatný VV</t>
  </si>
  <si>
    <t>90024</t>
  </si>
  <si>
    <t>Sadové úpravy - viz samostatná VV</t>
  </si>
  <si>
    <t>Kalkul</t>
  </si>
  <si>
    <t>998011001R00</t>
  </si>
  <si>
    <t>Přesun hmot</t>
  </si>
  <si>
    <t>t</t>
  </si>
  <si>
    <t>POL7_</t>
  </si>
  <si>
    <t>00001</t>
  </si>
  <si>
    <t>00002</t>
  </si>
  <si>
    <t>Geodetické zaměření a vytýčení pozic zemních vrutů</t>
  </si>
  <si>
    <t>SUM</t>
  </si>
  <si>
    <t>Poznámky uchazeče k zadání</t>
  </si>
  <si>
    <t>POPUZIV</t>
  </si>
  <si>
    <t>END</t>
  </si>
  <si>
    <t>VÝKAZ VÝMĚR PRO ZEMNÍ VRUTY</t>
  </si>
  <si>
    <t>Konečné vyúčtování bude provedeno dle skutečného množství použitého materiálu a realizovaných prací.</t>
  </si>
  <si>
    <t>Podmínkou pro realizaci je zaměření a vybodování objektu pro instalaci zemních vrutů</t>
  </si>
  <si>
    <t>Základy na zemních vrutech Krinner</t>
  </si>
  <si>
    <t>Lokalita:  Střelice</t>
  </si>
  <si>
    <t>Položka</t>
  </si>
  <si>
    <t>Rozsah</t>
  </si>
  <si>
    <t>Cena</t>
  </si>
  <si>
    <t>celkem</t>
  </si>
  <si>
    <t>Zemní vruty:</t>
  </si>
  <si>
    <t>1) KSF M 76x2100-M16</t>
  </si>
  <si>
    <t>2) KSF M 76x1300-M12</t>
  </si>
  <si>
    <t>1) vč.nivelace</t>
  </si>
  <si>
    <t>2) vč.nivelace</t>
  </si>
  <si>
    <t>Zemní tahová zkouška</t>
  </si>
  <si>
    <t>Test únosnosti</t>
  </si>
  <si>
    <t>Doprava</t>
  </si>
  <si>
    <t>Střelice   /zpět</t>
  </si>
  <si>
    <t>kmpl</t>
  </si>
  <si>
    <t>Celkem bez DPH</t>
  </si>
  <si>
    <r>
      <rPr>
        <b/>
        <sz val="8"/>
        <rFont val="Arial"/>
        <family val="2"/>
      </rPr>
      <t xml:space="preserve">Datum                       </t>
    </r>
    <r>
      <rPr>
        <sz val="8"/>
        <rFont val="Arial"/>
        <family val="2"/>
      </rPr>
      <t xml:space="preserve">xx.xx.2024   
</t>
    </r>
    <r>
      <rPr>
        <b/>
        <sz val="8"/>
        <rFont val="Arial"/>
        <family val="2"/>
      </rPr>
      <t xml:space="preserve">Reference zákazníka
</t>
    </r>
    <r>
      <rPr>
        <sz val="8"/>
        <rFont val="Arial"/>
        <family val="2"/>
      </rPr>
      <t>Záme</t>
    </r>
    <r>
      <rPr>
        <sz val="8"/>
        <rFont val="Trebuchet MS"/>
        <family val="2"/>
      </rPr>
      <t>č</t>
    </r>
    <r>
      <rPr>
        <sz val="8"/>
        <rFont val="Arial"/>
        <family val="2"/>
      </rPr>
      <t>ek St</t>
    </r>
    <r>
      <rPr>
        <sz val="8"/>
        <rFont val="Trebuchet MS"/>
        <family val="2"/>
      </rPr>
      <t>ř</t>
    </r>
    <r>
      <rPr>
        <sz val="8"/>
        <rFont val="Arial"/>
        <family val="2"/>
      </rPr>
      <t xml:space="preserve">elice u Brna - DETAN FV
</t>
    </r>
    <r>
      <rPr>
        <b/>
        <sz val="8"/>
        <rFont val="Arial"/>
        <family val="2"/>
      </rPr>
      <t xml:space="preserve">Leviat kontakt </t>
    </r>
    <r>
      <rPr>
        <sz val="8"/>
        <rFont val="Arial"/>
        <family val="2"/>
      </rPr>
      <t>Bronislava Vinklárková 603 975 533
bronislava.vinklarkova@leviat.com</t>
    </r>
  </si>
  <si>
    <r>
      <rPr>
        <sz val="8"/>
        <rFont val="Arial"/>
        <family val="2"/>
      </rPr>
      <t>Obchodní zástupce Ing. Jan Ku</t>
    </r>
    <r>
      <rPr>
        <sz val="8"/>
        <rFont val="Trebuchet MS"/>
        <family val="2"/>
      </rPr>
      <t>č</t>
    </r>
    <r>
      <rPr>
        <sz val="8"/>
        <rFont val="Arial"/>
        <family val="2"/>
      </rPr>
      <t xml:space="preserve">era, 603 141 362
</t>
    </r>
    <r>
      <rPr>
        <b/>
        <vertAlign val="superscript"/>
        <sz val="8"/>
        <rFont val="Arial"/>
        <family val="2"/>
      </rPr>
      <t/>
    </r>
  </si>
  <si>
    <r>
      <rPr>
        <sz val="8"/>
        <rFont val="Arial"/>
        <family val="2"/>
      </rPr>
      <t>Detan-S Tension Rod System</t>
    </r>
  </si>
  <si>
    <t>0.000,00</t>
  </si>
  <si>
    <t>M16, žárově pozinkovaný, se systémovými koncovkami vidlice levá / vidlice pravá, kompletní
bez spojek, sestava žárově pozinkovaná,
tyč 1, LSys = 2820 mm, předem smontovaná</t>
  </si>
  <si>
    <r>
      <rPr>
        <sz val="8"/>
        <rFont val="Arial"/>
        <family val="2"/>
      </rPr>
      <t>KS</t>
    </r>
  </si>
  <si>
    <r>
      <rPr>
        <sz val="8"/>
        <rFont val="Arial"/>
        <family val="2"/>
      </rPr>
      <t>/1 KS</t>
    </r>
  </si>
  <si>
    <t>21,00%     0.000,00</t>
  </si>
  <si>
    <r>
      <rPr>
        <sz val="8"/>
        <rFont val="Arial"/>
        <family val="2"/>
      </rPr>
      <t>Celní kód - Intrastat. 73089098 Zem</t>
    </r>
    <r>
      <rPr>
        <sz val="8"/>
        <rFont val="Trebuchet MS"/>
        <family val="2"/>
      </rPr>
      <t xml:space="preserve">ě </t>
    </r>
    <r>
      <rPr>
        <sz val="8"/>
        <rFont val="Arial"/>
        <family val="2"/>
      </rPr>
      <t>DE</t>
    </r>
  </si>
  <si>
    <t>M16, žárově pozinkovaný, se systémovými koncovkami vidlice levá / vidlice pravá, kompletní
1 křížová spojka, sestava žárově pozinkovaná,
LSys = 2820 mm
Tyč 1, LSys = 1410 mm,
Tyč 2, LSys = 1410 mm, předmontovaná</t>
  </si>
  <si>
    <t>21,00%    0.000,00</t>
  </si>
  <si>
    <r>
      <rPr>
        <b/>
        <vertAlign val="superscript"/>
        <sz val="8"/>
        <rFont val="Arial"/>
        <family val="2"/>
      </rPr>
      <t xml:space="preserve">Celková ntto váha                 </t>
    </r>
    <r>
      <rPr>
        <vertAlign val="superscript"/>
        <sz val="8"/>
        <rFont val="Arial"/>
        <family val="2"/>
      </rPr>
      <t xml:space="preserve">45,384  </t>
    </r>
    <r>
      <rPr>
        <b/>
        <vertAlign val="superscript"/>
        <sz val="8"/>
        <rFont val="Arial"/>
        <family val="2"/>
      </rPr>
      <t xml:space="preserve">KG                                                                            </t>
    </r>
    <r>
      <rPr>
        <b/>
        <sz val="8"/>
        <rFont val="Arial"/>
        <family val="2"/>
      </rPr>
      <t xml:space="preserve">Celková </t>
    </r>
    <r>
      <rPr>
        <b/>
        <sz val="8"/>
        <rFont val="Century Gothic"/>
        <family val="2"/>
      </rPr>
      <t>č</t>
    </r>
    <r>
      <rPr>
        <b/>
        <sz val="8"/>
        <rFont val="Arial"/>
        <family val="2"/>
      </rPr>
      <t xml:space="preserve">istá </t>
    </r>
    <r>
      <rPr>
        <b/>
        <sz val="8"/>
        <rFont val="Century Gothic"/>
        <family val="2"/>
      </rPr>
      <t>č</t>
    </r>
    <r>
      <rPr>
        <b/>
        <sz val="8"/>
        <rFont val="Arial"/>
        <family val="2"/>
      </rPr>
      <t xml:space="preserve">ástka                                       00.000,00 CZK Celkem bez DPH                                                       00.000,00 CZK
</t>
    </r>
    <r>
      <rPr>
        <sz val="8"/>
        <rFont val="Arial"/>
        <family val="2"/>
      </rPr>
      <t xml:space="preserve">DPH 21,00 %                                                      0.000,00 </t>
    </r>
    <r>
      <rPr>
        <b/>
        <sz val="8"/>
        <rFont val="Arial"/>
        <family val="2"/>
      </rPr>
      <t xml:space="preserve">CZK
Celková </t>
    </r>
    <r>
      <rPr>
        <b/>
        <sz val="8"/>
        <rFont val="Century Gothic"/>
        <family val="2"/>
      </rPr>
      <t>č</t>
    </r>
    <r>
      <rPr>
        <b/>
        <sz val="8"/>
        <rFont val="Arial"/>
        <family val="2"/>
      </rPr>
      <t>ástka                                             00.000,00 CZK</t>
    </r>
  </si>
  <si>
    <t>Označení dodávky</t>
  </si>
  <si>
    <t>Množství m2 / ks /kpl</t>
  </si>
  <si>
    <t>JC</t>
  </si>
  <si>
    <t>%DPH</t>
  </si>
  <si>
    <t>Kč Celkem</t>
  </si>
  <si>
    <t>20261-0200-080:Webnet Micro, O 2 mm,
material group AISI 316/1.4401, Webnet
Micro 2 mm lanko, oko W80 mm
material group AISI 316/1.4401, Webnet</t>
  </si>
  <si>
    <t>X</t>
  </si>
  <si>
    <t>20256-0000-080:Additional cost if not
rectangular or, quadrangular shapes per
running meter, Ropeo 1- 4, výroba
nepravoúhlých tvarů</t>
  </si>
  <si>
    <t>10820-0800:Circular wire strand rope, O
8 mm, material group AISI 316/1.4401,
sZ, constr. 6x7+WC, lano 8 mm, konstr. 6
x 7</t>
  </si>
  <si>
    <t>30881-0800-02:Clevis with Univiss round
swaged, bolt O 6 mm, for rope O 8 mm,
material group AISI 316L/1, vidlice pevná</t>
  </si>
  <si>
    <t>30837-0800:Šroub s okem (DIN 580),
šroub M8 s okem</t>
  </si>
  <si>
    <t>30837-0600:Šroub s okem (DIN 580),
šroub M6 s okem</t>
  </si>
  <si>
    <t>10820-0200:Circular wire strand rope, O
2 mm, material group AISI 316/1.4401,
sZ, constr. 6x7+WC, lano 2 mm</t>
  </si>
  <si>
    <t>30916-0003:Stahovací páska (balení
100ks), nylonové zadrhovací sponky</t>
  </si>
  <si>
    <t>0005:Zaměření na stavbě</t>
  </si>
  <si>
    <t>1kpl</t>
  </si>
  <si>
    <t>0003:Výrobní dokumentace</t>
  </si>
  <si>
    <t>0001:Doprava</t>
  </si>
  <si>
    <t>km</t>
  </si>
  <si>
    <t>0002:Přesun hmot</t>
  </si>
  <si>
    <t>Montáž nerezových sítí</t>
  </si>
  <si>
    <r>
      <rPr>
        <b/>
        <i/>
        <sz val="10"/>
        <color rgb="FF000080"/>
        <rFont val="Arial Narrow"/>
        <family val="2"/>
        <charset val="238"/>
      </rPr>
      <t>Materiál kompletně AISI 316.</t>
    </r>
  </si>
  <si>
    <t>CENA CELKEM BEZ DPH</t>
  </si>
  <si>
    <t>CENA CELKEM VČ.DPH</t>
  </si>
  <si>
    <t>číslo</t>
  </si>
  <si>
    <t>název</t>
  </si>
  <si>
    <t>jednotka</t>
  </si>
  <si>
    <t>počet jedn.</t>
  </si>
  <si>
    <t>cena/jedn.</t>
  </si>
  <si>
    <t>Trávník</t>
  </si>
  <si>
    <t>travní směs</t>
  </si>
  <si>
    <t>celkem:</t>
  </si>
  <si>
    <t xml:space="preserve">Popínavé rostliny </t>
  </si>
  <si>
    <t>Břečťan popínavý - Hedera helix / 80-100 cm, C2L</t>
  </si>
  <si>
    <t>Trávy</t>
  </si>
  <si>
    <t>Ozdobnice čínská - Miscanthus sinensis 'Gracillimus' C3L</t>
  </si>
  <si>
    <t>Ozdobnice čínská - Miscanthus sinensis 'Zebrinus' C3L</t>
  </si>
  <si>
    <t>Ostřice Buchananova - Carex buchananii</t>
  </si>
  <si>
    <t>Ostřice Buchananova 'Red Rooster' - Carex buchananii 'Red Rooster'</t>
  </si>
  <si>
    <t>Keře</t>
  </si>
  <si>
    <t>Rododendron ´Nova Zembla´ C12</t>
  </si>
  <si>
    <t>Cypřišek Lawsonův - Chamaecyparis lawsoniana Ivonne 125-150cm</t>
  </si>
  <si>
    <t>Cypřišek Lawsonův - Chamaecyparis pisifera 'Boulevard'  70-90cm</t>
  </si>
  <si>
    <t>prořezání stávajícího keře</t>
  </si>
  <si>
    <t>dovoz vody pro zálivku do 1000 m (1x 0,02m3/m2) včetně ceny vody</t>
  </si>
  <si>
    <t>Zalití rostlin vodou plocha do 20 m2</t>
  </si>
  <si>
    <t>obnova trávníku</t>
  </si>
  <si>
    <t>aplikace půdního kondicionéru</t>
  </si>
  <si>
    <t>plošná úprava terénu při nerovnostech 5 až 10 cm, rovina</t>
  </si>
  <si>
    <t>hloubení jam pro rostliny se 100% výměnou půdy přes 0,02m3 do 0,05 m3</t>
  </si>
  <si>
    <t>výsadba dřeviny s balem do 300 mm do předem vyhloubené jamky se zalitím</t>
  </si>
  <si>
    <t>hloubení jam pro rostliny se 100% výměnou půdy přes 0,05 - 0,125 m3</t>
  </si>
  <si>
    <t>výsadba dřeviny s balem do 400 mm do předem vyhloubené jamky se zalitím</t>
  </si>
  <si>
    <t>hnojení tabletovým hnojivem (1 rostlina – 2 ks)</t>
  </si>
  <si>
    <t>mulčování vysazených rostlin mulčovací kůrou, 10 cm</t>
  </si>
  <si>
    <t>přesun hmot pro sadovnické úpravy do 5000 m vodorovně (0,02t/m2)</t>
  </si>
  <si>
    <t>Pomocný materál</t>
  </si>
  <si>
    <t>tabletové hnojivo (rostlina/2ks)</t>
  </si>
  <si>
    <t>půdní kondicionér Terracotem Universal (nebo jiný), 0,1 kg/m2</t>
  </si>
  <si>
    <t>zahradní zemina / sibstrát tříděná, vč. Dopravy</t>
  </si>
  <si>
    <t>mulčovací kůra</t>
  </si>
  <si>
    <t>Následná péče</t>
  </si>
  <si>
    <t>zálivka vč. dopravy vody a ceny vody - 10x ročně 0,02 m3/m2</t>
  </si>
  <si>
    <t>hnojení, vč.ceny hnojiva</t>
  </si>
  <si>
    <t>vypletí záhonu, 2x ročně</t>
  </si>
  <si>
    <t>doplnění mulče, vč.ceny mulče (20% plochy)</t>
  </si>
  <si>
    <t>celkem za rozvojovou péči / 1 rok  :</t>
  </si>
  <si>
    <t>celkem za rozvojovou péči / 3 roky  :</t>
  </si>
  <si>
    <t>CELKOVÉ NÁKLADY</t>
  </si>
  <si>
    <t>Rostlinný materiál</t>
  </si>
  <si>
    <t>Pomocný materiál</t>
  </si>
  <si>
    <t>Následná péček(3roky)</t>
  </si>
  <si>
    <t>DPH 21%</t>
  </si>
  <si>
    <t>CELKEM</t>
  </si>
  <si>
    <t>Výrobní dokumentace ocel.konstrukce pergoly</t>
  </si>
  <si>
    <t>pergola : 33</t>
  </si>
  <si>
    <t>pergola : 74</t>
  </si>
  <si>
    <t>pergola : 20</t>
  </si>
  <si>
    <t>Nerezové sítě do pergoly - příloha č.3 Nerezové sítě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</si>
</sst>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Kč&quot;;[Red]\-#,##0.00\ &quot;Kč&quot;"/>
    <numFmt numFmtId="164" formatCode="#,##0.0"/>
    <numFmt numFmtId="165" formatCode="#,##0.00000"/>
    <numFmt numFmtId="166" formatCode="_-* #,##0.00\ _K_č_-;\-* #,##0.00\ _K_č_-;_-* \-??\ _K_č_-;_-@_-"/>
    <numFmt numFmtId="167" formatCode="#,##0.00\ &quot;Kč&quot;"/>
  </numFmts>
  <fonts count="5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Verdana"/>
      <family val="2"/>
      <charset val="238"/>
    </font>
    <font>
      <sz val="12"/>
      <name val="Arial CE"/>
      <family val="2"/>
      <charset val="238"/>
    </font>
    <font>
      <sz val="12"/>
      <color indexed="10"/>
      <name val="Arial"/>
      <family val="2"/>
      <charset val="238"/>
    </font>
    <font>
      <sz val="12"/>
      <name val="Verdana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sz val="10"/>
      <color rgb="FF000000"/>
      <name val="Times New Roman"/>
      <charset val="204"/>
    </font>
    <font>
      <sz val="8"/>
      <name val="Times New Roman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sz val="8"/>
      <name val="Trebuchet MS"/>
      <family val="2"/>
    </font>
    <font>
      <b/>
      <vertAlign val="superscript"/>
      <sz val="8"/>
      <name val="Arial"/>
      <family val="2"/>
    </font>
    <font>
      <sz val="8"/>
      <color rgb="FF000000"/>
      <name val="Arial"/>
      <family val="2"/>
    </font>
    <font>
      <sz val="8"/>
      <name val="Arial"/>
    </font>
    <font>
      <vertAlign val="superscript"/>
      <sz val="8"/>
      <name val="Arial"/>
      <family val="2"/>
    </font>
    <font>
      <b/>
      <sz val="8"/>
      <name val="Century Gothic"/>
      <family val="2"/>
    </font>
    <font>
      <sz val="10"/>
      <color rgb="FF000000"/>
      <name val="Arial Narrow"/>
      <family val="2"/>
      <charset val="238"/>
    </font>
    <font>
      <b/>
      <sz val="10"/>
      <color rgb="FF000080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0"/>
      <color rgb="FF00008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9" fontId="2" fillId="0" borderId="0" applyFill="0" applyBorder="0" applyAlignment="0" applyProtection="0"/>
    <xf numFmtId="166" fontId="2" fillId="0" borderId="0" applyFill="0" applyBorder="0" applyAlignment="0" applyProtection="0"/>
    <xf numFmtId="0" fontId="28" fillId="0" borderId="0"/>
    <xf numFmtId="0" fontId="1" fillId="0" borderId="0"/>
  </cellStyleXfs>
  <cellXfs count="388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9" fillId="3" borderId="6" xfId="0" applyNumberFormat="1" applyFont="1" applyFill="1" applyBorder="1" applyAlignment="1">
      <alignment horizontal="left" vertical="center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5" xfId="0" applyNumberFormat="1" applyFont="1" applyBorder="1" applyAlignment="1">
      <alignment horizontal="right" vertical="center" wrapText="1" shrinkToFit="1"/>
    </xf>
    <xf numFmtId="4" fontId="4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9" fillId="0" borderId="33" xfId="0" applyNumberFormat="1" applyFont="1" applyBorder="1" applyAlignment="1">
      <alignment vertical="center"/>
    </xf>
    <xf numFmtId="4" fontId="9" fillId="0" borderId="35" xfId="0" applyNumberFormat="1" applyFont="1" applyBorder="1" applyAlignment="1">
      <alignment vertical="center" wrapText="1" shrinkToFit="1"/>
    </xf>
    <xf numFmtId="4" fontId="9" fillId="0" borderId="35" xfId="0" applyNumberFormat="1" applyFont="1" applyBorder="1" applyAlignment="1">
      <alignment vertical="center" shrinkToFit="1"/>
    </xf>
    <xf numFmtId="3" fontId="9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/>
    </xf>
    <xf numFmtId="0" fontId="8" fillId="3" borderId="36" xfId="0" applyFont="1" applyFill="1" applyBorder="1" applyAlignment="1">
      <alignment vertical="center"/>
    </xf>
    <xf numFmtId="0" fontId="8" fillId="3" borderId="36" xfId="0" applyFont="1" applyFill="1" applyBorder="1" applyAlignment="1">
      <alignment vertical="center" wrapText="1"/>
    </xf>
    <xf numFmtId="0" fontId="8" fillId="3" borderId="37" xfId="0" applyFont="1" applyFill="1" applyBorder="1" applyAlignment="1">
      <alignment vertical="center" wrapText="1"/>
    </xf>
    <xf numFmtId="4" fontId="8" fillId="3" borderId="39" xfId="0" applyNumberFormat="1" applyFont="1" applyFill="1" applyBorder="1" applyAlignment="1">
      <alignment vertical="center"/>
    </xf>
    <xf numFmtId="164" fontId="8" fillId="0" borderId="35" xfId="0" applyNumberFormat="1" applyFont="1" applyBorder="1" applyAlignment="1">
      <alignment vertical="center"/>
    </xf>
    <xf numFmtId="164" fontId="8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8" fillId="0" borderId="35" xfId="0" applyNumberFormat="1" applyFont="1" applyBorder="1" applyAlignment="1">
      <alignment horizontal="center" vertical="center"/>
    </xf>
    <xf numFmtId="4" fontId="8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9" fillId="3" borderId="15" xfId="0" applyFont="1" applyFill="1" applyBorder="1" applyAlignment="1">
      <alignment vertical="top"/>
    </xf>
    <xf numFmtId="49" fontId="9" fillId="3" borderId="12" xfId="0" applyNumberFormat="1" applyFont="1" applyFill="1" applyBorder="1" applyAlignment="1">
      <alignment vertical="top"/>
    </xf>
    <xf numFmtId="0" fontId="9" fillId="3" borderId="12" xfId="0" applyFont="1" applyFill="1" applyBorder="1" applyAlignment="1">
      <alignment horizontal="center" vertical="top"/>
    </xf>
    <xf numFmtId="0" fontId="9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9" fillId="3" borderId="0" xfId="0" applyNumberFormat="1" applyFont="1" applyFill="1" applyAlignment="1">
      <alignment vertical="top" shrinkToFit="1"/>
    </xf>
    <xf numFmtId="4" fontId="9" fillId="3" borderId="0" xfId="0" applyNumberFormat="1" applyFont="1" applyFill="1" applyAlignment="1">
      <alignment vertical="top" shrinkToFit="1"/>
    </xf>
    <xf numFmtId="0" fontId="9" fillId="3" borderId="29" xfId="0" applyFont="1" applyFill="1" applyBorder="1" applyAlignment="1">
      <alignment vertical="top"/>
    </xf>
    <xf numFmtId="49" fontId="9" fillId="3" borderId="18" xfId="0" applyNumberFormat="1" applyFont="1" applyFill="1" applyBorder="1" applyAlignment="1">
      <alignment vertical="top"/>
    </xf>
    <xf numFmtId="0" fontId="9" fillId="3" borderId="18" xfId="0" applyFont="1" applyFill="1" applyBorder="1" applyAlignment="1">
      <alignment horizontal="center" vertical="top" shrinkToFit="1"/>
    </xf>
    <xf numFmtId="165" fontId="9" fillId="3" borderId="18" xfId="0" applyNumberFormat="1" applyFont="1" applyFill="1" applyBorder="1" applyAlignment="1">
      <alignment vertical="top" shrinkToFit="1"/>
    </xf>
    <xf numFmtId="4" fontId="9" fillId="3" borderId="18" xfId="0" applyNumberFormat="1" applyFont="1" applyFill="1" applyBorder="1" applyAlignment="1">
      <alignment vertical="top" shrinkToFit="1"/>
    </xf>
    <xf numFmtId="4" fontId="9" fillId="3" borderId="40" xfId="0" applyNumberFormat="1" applyFont="1" applyFill="1" applyBorder="1" applyAlignment="1">
      <alignment vertical="top" shrinkToFit="1"/>
    </xf>
    <xf numFmtId="4" fontId="9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9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6" borderId="47" xfId="2" applyFill="1" applyBorder="1"/>
    <xf numFmtId="0" fontId="2" fillId="6" borderId="0" xfId="2" applyFill="1"/>
    <xf numFmtId="0" fontId="2" fillId="6" borderId="48" xfId="2" applyFill="1" applyBorder="1"/>
    <xf numFmtId="0" fontId="2" fillId="0" borderId="0" xfId="2"/>
    <xf numFmtId="0" fontId="21" fillId="6" borderId="47" xfId="2" applyFont="1" applyFill="1" applyBorder="1"/>
    <xf numFmtId="0" fontId="21" fillId="6" borderId="0" xfId="2" applyFont="1" applyFill="1"/>
    <xf numFmtId="14" fontId="22" fillId="6" borderId="48" xfId="2" applyNumberFormat="1" applyFont="1" applyFill="1" applyBorder="1"/>
    <xf numFmtId="0" fontId="24" fillId="6" borderId="47" xfId="2" applyFont="1" applyFill="1" applyBorder="1"/>
    <xf numFmtId="0" fontId="24" fillId="6" borderId="0" xfId="2" applyFont="1" applyFill="1"/>
    <xf numFmtId="14" fontId="2" fillId="6" borderId="48" xfId="2" applyNumberFormat="1" applyFill="1" applyBorder="1"/>
    <xf numFmtId="0" fontId="26" fillId="6" borderId="53" xfId="2" applyFont="1" applyFill="1" applyBorder="1" applyAlignment="1">
      <alignment horizontal="center"/>
    </xf>
    <xf numFmtId="0" fontId="26" fillId="6" borderId="54" xfId="2" applyFont="1" applyFill="1" applyBorder="1" applyAlignment="1">
      <alignment horizontal="center"/>
    </xf>
    <xf numFmtId="0" fontId="26" fillId="6" borderId="55" xfId="2" applyFont="1" applyFill="1" applyBorder="1" applyAlignment="1">
      <alignment horizontal="center"/>
    </xf>
    <xf numFmtId="0" fontId="26" fillId="6" borderId="52" xfId="2" applyFont="1" applyFill="1" applyBorder="1" applyAlignment="1">
      <alignment horizontal="center"/>
    </xf>
    <xf numFmtId="0" fontId="26" fillId="6" borderId="56" xfId="2" applyFont="1" applyFill="1" applyBorder="1" applyAlignment="1">
      <alignment horizontal="center"/>
    </xf>
    <xf numFmtId="0" fontId="26" fillId="6" borderId="57" xfId="2" applyFont="1" applyFill="1" applyBorder="1" applyAlignment="1">
      <alignment horizontal="center"/>
    </xf>
    <xf numFmtId="0" fontId="22" fillId="6" borderId="58" xfId="2" applyFont="1" applyFill="1" applyBorder="1" applyProtection="1">
      <protection locked="0"/>
    </xf>
    <xf numFmtId="0" fontId="22" fillId="6" borderId="59" xfId="2" applyFont="1" applyFill="1" applyBorder="1" applyAlignment="1" applyProtection="1">
      <alignment horizontal="center" vertical="center"/>
      <protection locked="0"/>
    </xf>
    <xf numFmtId="0" fontId="22" fillId="6" borderId="59" xfId="2" applyFont="1" applyFill="1" applyBorder="1" applyAlignment="1" applyProtection="1">
      <alignment horizontal="center" vertical="center"/>
      <protection hidden="1"/>
    </xf>
    <xf numFmtId="4" fontId="22" fillId="6" borderId="59" xfId="2" applyNumberFormat="1" applyFont="1" applyFill="1" applyBorder="1" applyProtection="1">
      <protection hidden="1"/>
    </xf>
    <xf numFmtId="4" fontId="22" fillId="6" borderId="60" xfId="2" applyNumberFormat="1" applyFont="1" applyFill="1" applyBorder="1" applyProtection="1">
      <protection hidden="1"/>
    </xf>
    <xf numFmtId="9" fontId="22" fillId="6" borderId="60" xfId="3" applyFont="1" applyFill="1" applyBorder="1" applyAlignment="1" applyProtection="1">
      <alignment horizontal="center" vertical="center"/>
      <protection hidden="1"/>
    </xf>
    <xf numFmtId="4" fontId="22" fillId="6" borderId="61" xfId="4" applyNumberFormat="1" applyFont="1" applyFill="1" applyBorder="1" applyAlignment="1" applyProtection="1">
      <alignment horizontal="right" vertical="center"/>
      <protection hidden="1"/>
    </xf>
    <xf numFmtId="4" fontId="22" fillId="6" borderId="61" xfId="2" applyNumberFormat="1" applyFont="1" applyFill="1" applyBorder="1" applyAlignment="1" applyProtection="1">
      <alignment vertical="center"/>
      <protection hidden="1"/>
    </xf>
    <xf numFmtId="0" fontId="27" fillId="0" borderId="0" xfId="2" applyFont="1"/>
    <xf numFmtId="167" fontId="5" fillId="6" borderId="63" xfId="2" applyNumberFormat="1" applyFont="1" applyFill="1" applyBorder="1" applyAlignment="1" applyProtection="1">
      <alignment vertical="center"/>
      <protection hidden="1"/>
    </xf>
    <xf numFmtId="0" fontId="28" fillId="0" borderId="0" xfId="5" applyAlignment="1">
      <alignment horizontal="left" vertical="top"/>
    </xf>
    <xf numFmtId="0" fontId="28" fillId="0" borderId="0" xfId="5" applyAlignment="1">
      <alignment horizontal="left" wrapText="1"/>
    </xf>
    <xf numFmtId="1" fontId="34" fillId="0" borderId="64" xfId="5" applyNumberFormat="1" applyFont="1" applyBorder="1" applyAlignment="1">
      <alignment horizontal="left" vertical="top" shrinkToFit="1"/>
    </xf>
    <xf numFmtId="1" fontId="34" fillId="0" borderId="64" xfId="5" applyNumberFormat="1" applyFont="1" applyBorder="1" applyAlignment="1">
      <alignment horizontal="right" vertical="top" shrinkToFit="1"/>
    </xf>
    <xf numFmtId="0" fontId="28" fillId="0" borderId="0" xfId="5" applyAlignment="1">
      <alignment horizontal="left" vertical="top" wrapText="1"/>
    </xf>
    <xf numFmtId="0" fontId="35" fillId="0" borderId="0" xfId="5" applyFont="1" applyAlignment="1">
      <alignment horizontal="right" vertical="top" wrapText="1"/>
    </xf>
    <xf numFmtId="0" fontId="28" fillId="0" borderId="0" xfId="5" applyAlignment="1">
      <alignment horizontal="left" vertical="center" wrapText="1"/>
    </xf>
    <xf numFmtId="1" fontId="34" fillId="0" borderId="0" xfId="5" applyNumberFormat="1" applyFont="1" applyAlignment="1">
      <alignment horizontal="left" vertical="top" shrinkToFit="1"/>
    </xf>
    <xf numFmtId="1" fontId="34" fillId="0" borderId="0" xfId="5" applyNumberFormat="1" applyFont="1" applyAlignment="1">
      <alignment horizontal="right" vertical="top" shrinkToFit="1"/>
    </xf>
    <xf numFmtId="0" fontId="38" fillId="0" borderId="0" xfId="5" applyFont="1" applyAlignment="1">
      <alignment horizontal="left" vertical="top"/>
    </xf>
    <xf numFmtId="0" fontId="41" fillId="0" borderId="65" xfId="5" applyFont="1" applyBorder="1" applyAlignment="1">
      <alignment horizontal="left" vertical="top" wrapText="1" indent="2"/>
    </xf>
    <xf numFmtId="0" fontId="42" fillId="0" borderId="66" xfId="5" applyFont="1" applyBorder="1" applyAlignment="1">
      <alignment horizontal="center" vertical="top" wrapText="1"/>
    </xf>
    <xf numFmtId="0" fontId="42" fillId="0" borderId="66" xfId="5" applyFont="1" applyBorder="1" applyAlignment="1">
      <alignment horizontal="left" vertical="top" wrapText="1" indent="1"/>
    </xf>
    <xf numFmtId="0" fontId="42" fillId="0" borderId="66" xfId="5" applyFont="1" applyBorder="1" applyAlignment="1">
      <alignment horizontal="right" vertical="top" wrapText="1"/>
    </xf>
    <xf numFmtId="0" fontId="42" fillId="0" borderId="66" xfId="5" applyFont="1" applyBorder="1" applyAlignment="1">
      <alignment horizontal="right" vertical="top" wrapText="1" indent="1"/>
    </xf>
    <xf numFmtId="0" fontId="42" fillId="0" borderId="67" xfId="5" applyFont="1" applyBorder="1" applyAlignment="1">
      <alignment horizontal="right" vertical="top" wrapText="1" indent="2"/>
    </xf>
    <xf numFmtId="0" fontId="42" fillId="0" borderId="66" xfId="5" applyFont="1" applyBorder="1" applyAlignment="1">
      <alignment horizontal="center" vertical="center" wrapText="1"/>
    </xf>
    <xf numFmtId="0" fontId="41" fillId="0" borderId="68" xfId="5" applyFont="1" applyBorder="1" applyAlignment="1">
      <alignment horizontal="right" vertical="center" wrapText="1"/>
    </xf>
    <xf numFmtId="0" fontId="41" fillId="0" borderId="0" xfId="5" applyFont="1" applyAlignment="1">
      <alignment horizontal="center" vertical="center" wrapText="1"/>
    </xf>
    <xf numFmtId="0" fontId="46" fillId="8" borderId="0" xfId="5" applyFont="1" applyFill="1" applyAlignment="1">
      <alignment horizontal="left" vertical="top"/>
    </xf>
    <xf numFmtId="0" fontId="46" fillId="8" borderId="0" xfId="5" applyFont="1" applyFill="1" applyAlignment="1">
      <alignment horizontal="right" vertical="top"/>
    </xf>
    <xf numFmtId="0" fontId="47" fillId="0" borderId="69" xfId="6" applyFont="1" applyBorder="1" applyAlignment="1">
      <alignment horizontal="center"/>
    </xf>
    <xf numFmtId="0" fontId="47" fillId="0" borderId="69" xfId="6" applyFont="1" applyBorder="1"/>
    <xf numFmtId="0" fontId="47" fillId="0" borderId="70" xfId="6" applyFont="1" applyBorder="1" applyAlignment="1">
      <alignment horizontal="center"/>
    </xf>
    <xf numFmtId="0" fontId="1" fillId="0" borderId="0" xfId="6"/>
    <xf numFmtId="0" fontId="20" fillId="0" borderId="0" xfId="6" applyFont="1"/>
    <xf numFmtId="0" fontId="48" fillId="0" borderId="0" xfId="6" applyFont="1" applyAlignment="1">
      <alignment horizontal="center" vertical="center"/>
    </xf>
    <xf numFmtId="8" fontId="48" fillId="0" borderId="0" xfId="6" applyNumberFormat="1" applyFont="1" applyAlignment="1">
      <alignment horizontal="center" vertical="center"/>
    </xf>
    <xf numFmtId="0" fontId="20" fillId="9" borderId="0" xfId="6" applyFont="1" applyFill="1" applyAlignment="1">
      <alignment wrapText="1"/>
    </xf>
    <xf numFmtId="0" fontId="1" fillId="9" borderId="0" xfId="6" applyFill="1"/>
    <xf numFmtId="8" fontId="20" fillId="9" borderId="0" xfId="6" applyNumberFormat="1" applyFont="1" applyFill="1" applyAlignment="1">
      <alignment horizontal="center" vertical="center"/>
    </xf>
    <xf numFmtId="0" fontId="1" fillId="0" borderId="0" xfId="6" applyAlignment="1">
      <alignment horizontal="center"/>
    </xf>
    <xf numFmtId="8" fontId="1" fillId="0" borderId="0" xfId="6" applyNumberFormat="1" applyAlignment="1">
      <alignment horizontal="center"/>
    </xf>
    <xf numFmtId="0" fontId="1" fillId="0" borderId="0" xfId="6" applyAlignment="1">
      <alignment wrapText="1"/>
    </xf>
    <xf numFmtId="0" fontId="20" fillId="0" borderId="0" xfId="6" applyFont="1" applyAlignment="1">
      <alignment wrapText="1"/>
    </xf>
    <xf numFmtId="8" fontId="20" fillId="0" borderId="0" xfId="6" applyNumberFormat="1" applyFont="1" applyAlignment="1">
      <alignment horizontal="center" vertical="center"/>
    </xf>
    <xf numFmtId="0" fontId="1" fillId="0" borderId="0" xfId="6" applyAlignment="1">
      <alignment horizontal="center" vertical="center"/>
    </xf>
    <xf numFmtId="8" fontId="1" fillId="0" borderId="0" xfId="6" applyNumberFormat="1" applyAlignment="1">
      <alignment horizontal="center" vertical="center"/>
    </xf>
    <xf numFmtId="0" fontId="49" fillId="0" borderId="0" xfId="6" applyFont="1" applyAlignment="1">
      <alignment vertical="center"/>
    </xf>
    <xf numFmtId="0" fontId="1" fillId="9" borderId="0" xfId="6" applyFill="1" applyAlignment="1">
      <alignment horizontal="center" vertical="center"/>
    </xf>
    <xf numFmtId="0" fontId="50" fillId="9" borderId="0" xfId="6" applyFont="1" applyFill="1" applyAlignment="1">
      <alignment wrapText="1"/>
    </xf>
    <xf numFmtId="0" fontId="19" fillId="9" borderId="0" xfId="6" applyFont="1" applyFill="1"/>
    <xf numFmtId="8" fontId="50" fillId="9" borderId="0" xfId="6" applyNumberFormat="1" applyFont="1" applyFill="1" applyAlignment="1">
      <alignment horizontal="center" vertical="center"/>
    </xf>
    <xf numFmtId="0" fontId="31" fillId="7" borderId="64" xfId="5" applyFont="1" applyFill="1" applyBorder="1" applyAlignment="1">
      <alignment horizontal="right" vertical="top" wrapText="1" indent="1"/>
    </xf>
    <xf numFmtId="0" fontId="31" fillId="7" borderId="0" xfId="5" applyFont="1" applyFill="1" applyAlignment="1">
      <alignment horizontal="right" vertical="top" wrapText="1"/>
    </xf>
    <xf numFmtId="0" fontId="31" fillId="7" borderId="0" xfId="5" applyFont="1" applyFill="1" applyAlignment="1">
      <alignment horizontal="right" vertical="top" wrapText="1" indent="1"/>
    </xf>
    <xf numFmtId="8" fontId="48" fillId="7" borderId="0" xfId="6" applyNumberFormat="1" applyFont="1" applyFill="1" applyAlignment="1">
      <alignment horizontal="center" vertical="center"/>
    </xf>
    <xf numFmtId="0" fontId="1" fillId="7" borderId="0" xfId="6" applyFill="1" applyAlignment="1">
      <alignment horizontal="center" vertical="center"/>
    </xf>
    <xf numFmtId="0" fontId="4" fillId="2" borderId="0" xfId="0" applyFont="1" applyFill="1" applyAlignment="1">
      <alignment horizontal="left" wrapText="1"/>
    </xf>
    <xf numFmtId="49" fontId="8" fillId="0" borderId="33" xfId="0" applyNumberFormat="1" applyFont="1" applyBorder="1" applyAlignment="1">
      <alignment vertical="center" wrapText="1"/>
    </xf>
    <xf numFmtId="49" fontId="8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9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4" borderId="0" xfId="0" applyFont="1" applyFill="1" applyAlignment="1" applyProtection="1">
      <alignment horizontal="left" vertical="center"/>
      <protection locked="0"/>
    </xf>
    <xf numFmtId="49" fontId="9" fillId="3" borderId="6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9" fontId="7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7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" fillId="6" borderId="59" xfId="2" applyFill="1" applyBorder="1" applyAlignment="1" applyProtection="1">
      <alignment horizontal="left" vertical="center"/>
      <protection locked="0"/>
    </xf>
    <xf numFmtId="0" fontId="22" fillId="6" borderId="47" xfId="2" applyFont="1" applyFill="1" applyBorder="1" applyAlignment="1">
      <alignment horizontal="left" vertical="center"/>
    </xf>
    <xf numFmtId="0" fontId="23" fillId="6" borderId="47" xfId="2" applyFont="1" applyFill="1" applyBorder="1" applyAlignment="1">
      <alignment horizontal="left" vertical="center"/>
    </xf>
    <xf numFmtId="0" fontId="25" fillId="6" borderId="49" xfId="2" applyFont="1" applyFill="1" applyBorder="1" applyAlignment="1">
      <alignment horizontal="left" vertical="center"/>
    </xf>
    <xf numFmtId="0" fontId="26" fillId="6" borderId="50" xfId="2" applyFont="1" applyFill="1" applyBorder="1" applyAlignment="1">
      <alignment horizontal="center" vertical="center"/>
    </xf>
    <xf numFmtId="0" fontId="26" fillId="6" borderId="51" xfId="2" applyFont="1" applyFill="1" applyBorder="1" applyAlignment="1">
      <alignment horizontal="center" vertical="center"/>
    </xf>
    <xf numFmtId="0" fontId="26" fillId="6" borderId="52" xfId="2" applyFont="1" applyFill="1" applyBorder="1" applyAlignment="1">
      <alignment horizontal="center" vertical="center"/>
    </xf>
    <xf numFmtId="0" fontId="27" fillId="6" borderId="59" xfId="2" applyFont="1" applyFill="1" applyBorder="1" applyAlignment="1" applyProtection="1">
      <alignment horizontal="left" vertical="center"/>
      <protection locked="0"/>
    </xf>
    <xf numFmtId="0" fontId="22" fillId="6" borderId="62" xfId="2" applyFont="1" applyFill="1" applyBorder="1" applyAlignment="1" applyProtection="1">
      <alignment horizontal="left" vertical="center"/>
      <protection locked="0"/>
    </xf>
    <xf numFmtId="0" fontId="28" fillId="0" borderId="0" xfId="5" applyAlignment="1">
      <alignment horizontal="left" vertical="top" wrapText="1" indent="7"/>
    </xf>
    <xf numFmtId="0" fontId="29" fillId="0" borderId="0" xfId="5" applyFont="1" applyAlignment="1">
      <alignment horizontal="left" vertical="top" wrapText="1" indent="28"/>
    </xf>
    <xf numFmtId="0" fontId="28" fillId="0" borderId="0" xfId="5" applyAlignment="1">
      <alignment horizontal="left" vertical="top" wrapText="1" indent="28"/>
    </xf>
    <xf numFmtId="0" fontId="29" fillId="0" borderId="0" xfId="5" applyFont="1" applyAlignment="1">
      <alignment horizontal="right" vertical="top" wrapText="1"/>
    </xf>
    <xf numFmtId="0" fontId="28" fillId="0" borderId="0" xfId="5" applyAlignment="1">
      <alignment horizontal="right" vertical="top" wrapText="1"/>
    </xf>
    <xf numFmtId="0" fontId="28" fillId="0" borderId="0" xfId="5" applyAlignment="1">
      <alignment horizontal="left" vertical="center" wrapText="1" indent="12"/>
    </xf>
    <xf numFmtId="1" fontId="34" fillId="0" borderId="64" xfId="5" applyNumberFormat="1" applyFont="1" applyBorder="1" applyAlignment="1">
      <alignment horizontal="left" vertical="top" shrinkToFit="1"/>
    </xf>
    <xf numFmtId="0" fontId="35" fillId="0" borderId="64" xfId="5" applyFont="1" applyBorder="1" applyAlignment="1">
      <alignment horizontal="left" vertical="top" wrapText="1" indent="1"/>
    </xf>
    <xf numFmtId="0" fontId="31" fillId="7" borderId="64" xfId="5" applyFont="1" applyFill="1" applyBorder="1" applyAlignment="1">
      <alignment horizontal="left" vertical="top" wrapText="1"/>
    </xf>
    <xf numFmtId="0" fontId="35" fillId="7" borderId="64" xfId="5" applyFont="1" applyFill="1" applyBorder="1" applyAlignment="1">
      <alignment horizontal="left" vertical="top" wrapText="1"/>
    </xf>
    <xf numFmtId="0" fontId="28" fillId="0" borderId="0" xfId="5" applyAlignment="1">
      <alignment horizontal="left" vertical="top" wrapText="1"/>
    </xf>
    <xf numFmtId="0" fontId="31" fillId="0" borderId="0" xfId="5" applyFont="1" applyAlignment="1">
      <alignment horizontal="left" vertical="top" wrapText="1" indent="1"/>
    </xf>
    <xf numFmtId="0" fontId="28" fillId="0" borderId="0" xfId="5" applyAlignment="1">
      <alignment horizontal="left" vertical="top" wrapText="1" indent="1"/>
    </xf>
    <xf numFmtId="0" fontId="35" fillId="0" borderId="0" xfId="5" applyFont="1" applyAlignment="1">
      <alignment horizontal="left" vertical="top" wrapText="1" indent="2"/>
    </xf>
    <xf numFmtId="0" fontId="28" fillId="0" borderId="0" xfId="5" applyAlignment="1">
      <alignment horizontal="left" vertical="center" wrapText="1"/>
    </xf>
    <xf numFmtId="0" fontId="29" fillId="7" borderId="0" xfId="5" applyFont="1" applyFill="1" applyAlignment="1">
      <alignment horizontal="left" vertical="top" wrapText="1" indent="3"/>
    </xf>
    <xf numFmtId="0" fontId="28" fillId="7" borderId="0" xfId="5" applyFill="1" applyAlignment="1">
      <alignment horizontal="left" vertical="top" wrapText="1" indent="3"/>
    </xf>
    <xf numFmtId="1" fontId="34" fillId="0" borderId="0" xfId="5" applyNumberFormat="1" applyFont="1" applyAlignment="1">
      <alignment horizontal="left" vertical="top" shrinkToFit="1"/>
    </xf>
    <xf numFmtId="0" fontId="35" fillId="0" borderId="0" xfId="5" applyFont="1" applyAlignment="1">
      <alignment horizontal="left" vertical="top" wrapText="1" indent="1"/>
    </xf>
    <xf numFmtId="0" fontId="31" fillId="7" borderId="0" xfId="5" applyFont="1" applyFill="1" applyAlignment="1">
      <alignment horizontal="left" vertical="top" wrapText="1"/>
    </xf>
    <xf numFmtId="0" fontId="35" fillId="7" borderId="0" xfId="5" applyFont="1" applyFill="1" applyAlignment="1">
      <alignment horizontal="left" vertical="top" wrapText="1"/>
    </xf>
    <xf numFmtId="0" fontId="39" fillId="0" borderId="0" xfId="5" applyFont="1" applyAlignment="1">
      <alignment horizontal="left" vertical="center" wrapText="1" indent="2"/>
    </xf>
    <xf numFmtId="0" fontId="40" fillId="0" borderId="0" xfId="5" applyFont="1" applyAlignment="1">
      <alignment horizontal="left" vertical="center" wrapText="1" indent="2"/>
    </xf>
    <xf numFmtId="0" fontId="42" fillId="0" borderId="66" xfId="5" applyFont="1" applyBorder="1" applyAlignment="1">
      <alignment horizontal="center" vertical="top" wrapText="1"/>
    </xf>
    <xf numFmtId="0" fontId="42" fillId="0" borderId="66" xfId="5" applyFont="1" applyBorder="1" applyAlignment="1">
      <alignment horizontal="left" vertical="top" wrapText="1"/>
    </xf>
    <xf numFmtId="0" fontId="38" fillId="0" borderId="0" xfId="5" applyFont="1" applyAlignment="1">
      <alignment horizontal="left" vertical="center" wrapText="1"/>
    </xf>
    <xf numFmtId="0" fontId="42" fillId="0" borderId="66" xfId="5" applyFont="1" applyBorder="1" applyAlignment="1">
      <alignment horizontal="center" vertical="center" wrapText="1"/>
    </xf>
    <xf numFmtId="0" fontId="41" fillId="0" borderId="68" xfId="5" applyFont="1" applyBorder="1" applyAlignment="1">
      <alignment horizontal="center" vertical="center" wrapText="1"/>
    </xf>
    <xf numFmtId="0" fontId="41" fillId="7" borderId="68" xfId="5" applyFont="1" applyFill="1" applyBorder="1" applyAlignment="1">
      <alignment horizontal="center" vertical="center" wrapText="1"/>
    </xf>
    <xf numFmtId="9" fontId="43" fillId="0" borderId="68" xfId="5" applyNumberFormat="1" applyFont="1" applyBorder="1" applyAlignment="1">
      <alignment horizontal="center" vertical="center" shrinkToFit="1"/>
    </xf>
    <xf numFmtId="0" fontId="38" fillId="0" borderId="0" xfId="5" applyFont="1" applyAlignment="1">
      <alignment horizontal="left" vertical="top" wrapText="1"/>
    </xf>
    <xf numFmtId="0" fontId="41" fillId="0" borderId="0" xfId="5" applyFont="1" applyAlignment="1">
      <alignment horizontal="center" vertical="center" wrapText="1"/>
    </xf>
    <xf numFmtId="0" fontId="38" fillId="0" borderId="0" xfId="5" applyFont="1" applyAlignment="1">
      <alignment horizontal="center" vertical="center" wrapText="1"/>
    </xf>
    <xf numFmtId="9" fontId="43" fillId="0" borderId="0" xfId="5" applyNumberFormat="1" applyFont="1" applyAlignment="1">
      <alignment horizontal="center" vertical="center" shrinkToFit="1"/>
    </xf>
    <xf numFmtId="0" fontId="38" fillId="0" borderId="0" xfId="5" applyFont="1" applyAlignment="1">
      <alignment horizontal="left" wrapText="1"/>
    </xf>
    <xf numFmtId="0" fontId="42" fillId="7" borderId="66" xfId="5" applyFont="1" applyFill="1" applyBorder="1" applyAlignment="1">
      <alignment horizontal="center" vertical="center" wrapText="1"/>
    </xf>
    <xf numFmtId="0" fontId="44" fillId="0" borderId="0" xfId="5" applyFont="1" applyAlignment="1">
      <alignment horizontal="left" vertical="top" wrapText="1" indent="2"/>
    </xf>
    <xf numFmtId="0" fontId="41" fillId="0" borderId="0" xfId="5" applyFont="1" applyAlignment="1">
      <alignment horizontal="left" vertical="top" wrapText="1" indent="2"/>
    </xf>
  </cellXfs>
  <cellStyles count="7">
    <cellStyle name="Čárka 2" xfId="4" xr:uid="{F242FB73-C763-419D-AD7E-B55ED3A3012C}"/>
    <cellStyle name="Normální" xfId="0" builtinId="0"/>
    <cellStyle name="normální 2" xfId="1" xr:uid="{00000000-0005-0000-0000-000001000000}"/>
    <cellStyle name="Normální 3" xfId="2" xr:uid="{EB387B0B-8ED4-495A-ADBA-EDE2CB3FFD60}"/>
    <cellStyle name="Normální 4" xfId="5" xr:uid="{341C2E23-2B98-4419-A4A9-B2530A0011E0}"/>
    <cellStyle name="Normální 5" xfId="6" xr:uid="{075F720E-4CB7-495C-B898-674F2AD0FCE4}"/>
    <cellStyle name="Procenta 2" xfId="3" xr:uid="{2E7A3AA4-5B96-46EF-AD7D-AC0F98E4814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</xdr:row>
      <xdr:rowOff>0</xdr:rowOff>
    </xdr:from>
    <xdr:ext cx="7560309" cy="635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78617D3D-7400-451A-8544-D2A641C0C01A}"/>
            </a:ext>
          </a:extLst>
        </xdr:cNvPr>
        <xdr:cNvSpPr/>
      </xdr:nvSpPr>
      <xdr:spPr>
        <a:xfrm>
          <a:off x="0" y="6305550"/>
          <a:ext cx="7560309" cy="6350"/>
        </a:xfrm>
        <a:custGeom>
          <a:avLst/>
          <a:gdLst/>
          <a:ahLst/>
          <a:cxnLst/>
          <a:rect l="0" t="0" r="0" b="0"/>
          <a:pathLst>
            <a:path w="7560309" h="6350">
              <a:moveTo>
                <a:pt x="0" y="0"/>
              </a:moveTo>
              <a:lnTo>
                <a:pt x="0" y="6350"/>
              </a:lnTo>
              <a:lnTo>
                <a:pt x="7560005" y="6350"/>
              </a:lnTo>
              <a:lnTo>
                <a:pt x="7560005" y="0"/>
              </a:lnTo>
              <a:lnTo>
                <a:pt x="0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0</xdr:col>
      <xdr:colOff>284822</xdr:colOff>
      <xdr:row>8</xdr:row>
      <xdr:rowOff>7010</xdr:rowOff>
    </xdr:from>
    <xdr:ext cx="6846570" cy="0"/>
    <xdr:sp macro="" textlink="">
      <xdr:nvSpPr>
        <xdr:cNvPr id="3" name="Shape 5">
          <a:extLst>
            <a:ext uri="{FF2B5EF4-FFF2-40B4-BE49-F238E27FC236}">
              <a16:creationId xmlns:a16="http://schemas.microsoft.com/office/drawing/2014/main" id="{7E5BB22C-46F7-4416-8E17-8DF1C01EB85B}"/>
            </a:ext>
          </a:extLst>
        </xdr:cNvPr>
        <xdr:cNvSpPr/>
      </xdr:nvSpPr>
      <xdr:spPr>
        <a:xfrm>
          <a:off x="284822" y="5045735"/>
          <a:ext cx="6846570" cy="0"/>
        </a:xfrm>
        <a:custGeom>
          <a:avLst/>
          <a:gdLst/>
          <a:ahLst/>
          <a:cxnLst/>
          <a:rect l="0" t="0" r="0" b="0"/>
          <a:pathLst>
            <a:path w="6846570">
              <a:moveTo>
                <a:pt x="0" y="0"/>
              </a:moveTo>
              <a:lnTo>
                <a:pt x="6846354" y="0"/>
              </a:lnTo>
            </a:path>
          </a:pathLst>
        </a:custGeom>
        <a:ln w="6350">
          <a:solidFill>
            <a:srgbClr val="000000"/>
          </a:solidFill>
        </a:ln>
      </xdr:spPr>
    </xdr:sp>
    <xdr:clientData/>
  </xdr:oneCellAnchor>
  <xdr:oneCellAnchor>
    <xdr:from>
      <xdr:col>8</xdr:col>
      <xdr:colOff>570319</xdr:colOff>
      <xdr:row>8</xdr:row>
      <xdr:rowOff>439025</xdr:rowOff>
    </xdr:from>
    <xdr:ext cx="2783205" cy="0"/>
    <xdr:sp macro="" textlink="">
      <xdr:nvSpPr>
        <xdr:cNvPr id="4" name="Shape 7">
          <a:extLst>
            <a:ext uri="{FF2B5EF4-FFF2-40B4-BE49-F238E27FC236}">
              <a16:creationId xmlns:a16="http://schemas.microsoft.com/office/drawing/2014/main" id="{D596B44F-8CFC-4D73-B4F8-10E28DFD2B4D}"/>
            </a:ext>
          </a:extLst>
        </xdr:cNvPr>
        <xdr:cNvSpPr/>
      </xdr:nvSpPr>
      <xdr:spPr>
        <a:xfrm>
          <a:off x="4466044" y="5477750"/>
          <a:ext cx="2783205" cy="0"/>
        </a:xfrm>
        <a:custGeom>
          <a:avLst/>
          <a:gdLst/>
          <a:ahLst/>
          <a:cxnLst/>
          <a:rect l="0" t="0" r="0" b="0"/>
          <a:pathLst>
            <a:path w="2783205">
              <a:moveTo>
                <a:pt x="0" y="0"/>
              </a:moveTo>
              <a:lnTo>
                <a:pt x="2782824" y="0"/>
              </a:lnTo>
            </a:path>
          </a:pathLst>
        </a:custGeom>
        <a:ln w="6350">
          <a:solidFill>
            <a:srgbClr val="000000"/>
          </a:solidFill>
        </a:ln>
      </xdr:spPr>
    </xdr:sp>
    <xdr:clientData/>
  </xdr:oneCellAnchor>
  <xdr:absoluteAnchor>
    <xdr:pos x="0" y="19872959"/>
    <xdr:ext cx="7560309" cy="6350"/>
    <xdr:sp macro="" textlink="">
      <xdr:nvSpPr>
        <xdr:cNvPr id="5" name="Shape 9">
          <a:extLst>
            <a:ext uri="{FF2B5EF4-FFF2-40B4-BE49-F238E27FC236}">
              <a16:creationId xmlns:a16="http://schemas.microsoft.com/office/drawing/2014/main" id="{F178F8BA-C750-4C4C-BE09-D7837B57E23F}"/>
            </a:ext>
          </a:extLst>
        </xdr:cNvPr>
        <xdr:cNvSpPr/>
      </xdr:nvSpPr>
      <xdr:spPr>
        <a:xfrm>
          <a:off x="0" y="19872959"/>
          <a:ext cx="7560309" cy="6350"/>
        </a:xfrm>
        <a:custGeom>
          <a:avLst/>
          <a:gdLst/>
          <a:ahLst/>
          <a:cxnLst/>
          <a:rect l="0" t="0" r="0" b="0"/>
          <a:pathLst>
            <a:path w="7560309" h="6350">
              <a:moveTo>
                <a:pt x="0" y="0"/>
              </a:moveTo>
              <a:lnTo>
                <a:pt x="0" y="6350"/>
              </a:lnTo>
              <a:lnTo>
                <a:pt x="7560005" y="6350"/>
              </a:lnTo>
              <a:lnTo>
                <a:pt x="7560005" y="0"/>
              </a:lnTo>
              <a:lnTo>
                <a:pt x="0" y="0"/>
              </a:lnTo>
              <a:close/>
            </a:path>
          </a:pathLst>
        </a:custGeom>
        <a:solidFill>
          <a:srgbClr val="000000"/>
        </a:solidFill>
      </xdr:spPr>
    </xdr:sp>
    <xdr:clientData/>
  </xdr:absoluteAnchor>
  <xdr:absoluteAnchor>
    <xdr:pos x="5468404" y="19984141"/>
    <xdr:ext cx="1799938" cy="157621"/>
    <xdr:pic>
      <xdr:nvPicPr>
        <xdr:cNvPr id="6" name="image2.png">
          <a:extLst>
            <a:ext uri="{FF2B5EF4-FFF2-40B4-BE49-F238E27FC236}">
              <a16:creationId xmlns:a16="http://schemas.microsoft.com/office/drawing/2014/main" id="{FD5869A9-1292-4396-989D-668F5D8C71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8404" y="19984141"/>
          <a:ext cx="1799938" cy="157621"/>
        </a:xfrm>
        <a:prstGeom prst="rect">
          <a:avLst/>
        </a:prstGeom>
      </xdr:spPr>
    </xdr:pic>
    <xdr:clientData/>
  </xdr:absoluteAnchor>
  <xdr:oneCellAnchor>
    <xdr:from>
      <xdr:col>0</xdr:col>
      <xdr:colOff>0</xdr:colOff>
      <xdr:row>9</xdr:row>
      <xdr:rowOff>0</xdr:rowOff>
    </xdr:from>
    <xdr:ext cx="7560309" cy="6350"/>
    <xdr:sp macro="" textlink="">
      <xdr:nvSpPr>
        <xdr:cNvPr id="7" name="Shape 3">
          <a:extLst>
            <a:ext uri="{FF2B5EF4-FFF2-40B4-BE49-F238E27FC236}">
              <a16:creationId xmlns:a16="http://schemas.microsoft.com/office/drawing/2014/main" id="{B7916714-1F3F-44E9-85C6-B6A2C4B85B62}"/>
            </a:ext>
          </a:extLst>
        </xdr:cNvPr>
        <xdr:cNvSpPr/>
      </xdr:nvSpPr>
      <xdr:spPr>
        <a:xfrm>
          <a:off x="0" y="6305550"/>
          <a:ext cx="7560309" cy="6350"/>
        </a:xfrm>
        <a:custGeom>
          <a:avLst/>
          <a:gdLst/>
          <a:ahLst/>
          <a:cxnLst/>
          <a:rect l="0" t="0" r="0" b="0"/>
          <a:pathLst>
            <a:path w="7560309" h="6350">
              <a:moveTo>
                <a:pt x="0" y="0"/>
              </a:moveTo>
              <a:lnTo>
                <a:pt x="0" y="6350"/>
              </a:lnTo>
              <a:lnTo>
                <a:pt x="7560005" y="6350"/>
              </a:lnTo>
              <a:lnTo>
                <a:pt x="7560005" y="0"/>
              </a:lnTo>
              <a:lnTo>
                <a:pt x="0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0</xdr:col>
      <xdr:colOff>284822</xdr:colOff>
      <xdr:row>8</xdr:row>
      <xdr:rowOff>7010</xdr:rowOff>
    </xdr:from>
    <xdr:ext cx="6846570" cy="0"/>
    <xdr:sp macro="" textlink="">
      <xdr:nvSpPr>
        <xdr:cNvPr id="8" name="Shape 5">
          <a:extLst>
            <a:ext uri="{FF2B5EF4-FFF2-40B4-BE49-F238E27FC236}">
              <a16:creationId xmlns:a16="http://schemas.microsoft.com/office/drawing/2014/main" id="{7953731D-F7DE-4331-BA80-E12DF5446A06}"/>
            </a:ext>
          </a:extLst>
        </xdr:cNvPr>
        <xdr:cNvSpPr/>
      </xdr:nvSpPr>
      <xdr:spPr>
        <a:xfrm>
          <a:off x="284822" y="5045735"/>
          <a:ext cx="6846570" cy="0"/>
        </a:xfrm>
        <a:custGeom>
          <a:avLst/>
          <a:gdLst/>
          <a:ahLst/>
          <a:cxnLst/>
          <a:rect l="0" t="0" r="0" b="0"/>
          <a:pathLst>
            <a:path w="6846570">
              <a:moveTo>
                <a:pt x="0" y="0"/>
              </a:moveTo>
              <a:lnTo>
                <a:pt x="6846354" y="0"/>
              </a:lnTo>
            </a:path>
          </a:pathLst>
        </a:custGeom>
        <a:ln w="6350">
          <a:solidFill>
            <a:srgbClr val="000000"/>
          </a:solidFill>
        </a:ln>
      </xdr:spPr>
    </xdr:sp>
    <xdr:clientData/>
  </xdr:oneCellAnchor>
  <xdr:oneCellAnchor>
    <xdr:from>
      <xdr:col>8</xdr:col>
      <xdr:colOff>570319</xdr:colOff>
      <xdr:row>8</xdr:row>
      <xdr:rowOff>439025</xdr:rowOff>
    </xdr:from>
    <xdr:ext cx="2783205" cy="0"/>
    <xdr:sp macro="" textlink="">
      <xdr:nvSpPr>
        <xdr:cNvPr id="9" name="Shape 7">
          <a:extLst>
            <a:ext uri="{FF2B5EF4-FFF2-40B4-BE49-F238E27FC236}">
              <a16:creationId xmlns:a16="http://schemas.microsoft.com/office/drawing/2014/main" id="{6D314CC4-76FE-4742-9D5C-750225B266D0}"/>
            </a:ext>
          </a:extLst>
        </xdr:cNvPr>
        <xdr:cNvSpPr/>
      </xdr:nvSpPr>
      <xdr:spPr>
        <a:xfrm>
          <a:off x="4466044" y="5477750"/>
          <a:ext cx="2783205" cy="0"/>
        </a:xfrm>
        <a:custGeom>
          <a:avLst/>
          <a:gdLst/>
          <a:ahLst/>
          <a:cxnLst/>
          <a:rect l="0" t="0" r="0" b="0"/>
          <a:pathLst>
            <a:path w="2783205">
              <a:moveTo>
                <a:pt x="0" y="0"/>
              </a:moveTo>
              <a:lnTo>
                <a:pt x="2782824" y="0"/>
              </a:lnTo>
            </a:path>
          </a:pathLst>
        </a:custGeom>
        <a:ln w="6350">
          <a:solidFill>
            <a:srgbClr val="000000"/>
          </a:solidFill>
        </a:ln>
      </xdr:spPr>
    </xdr:sp>
    <xdr:clientData/>
  </xdr:oneCellAnchor>
  <xdr:twoCellAnchor editAs="oneCell">
    <xdr:from>
      <xdr:col>17</xdr:col>
      <xdr:colOff>0</xdr:colOff>
      <xdr:row>0</xdr:row>
      <xdr:rowOff>0</xdr:rowOff>
    </xdr:from>
    <xdr:to>
      <xdr:col>28</xdr:col>
      <xdr:colOff>405241</xdr:colOff>
      <xdr:row>32</xdr:row>
      <xdr:rowOff>28575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F8133290-92F2-4633-AA02-CAF655C79B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9175" y="0"/>
          <a:ext cx="7110841" cy="100584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bronislava.vinklarkova@leviat.com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63" t="s">
        <v>41</v>
      </c>
      <c r="B2" s="263"/>
      <c r="C2" s="263"/>
      <c r="D2" s="263"/>
      <c r="E2" s="263"/>
      <c r="F2" s="263"/>
      <c r="G2" s="26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99" t="s">
        <v>4</v>
      </c>
      <c r="C1" s="300"/>
      <c r="D1" s="300"/>
      <c r="E1" s="300"/>
      <c r="F1" s="300"/>
      <c r="G1" s="300"/>
      <c r="H1" s="300"/>
      <c r="I1" s="300"/>
      <c r="J1" s="301"/>
    </row>
    <row r="2" spans="1:15" ht="36" customHeight="1" x14ac:dyDescent="0.2">
      <c r="A2" s="2"/>
      <c r="B2" s="77" t="s">
        <v>24</v>
      </c>
      <c r="C2" s="78"/>
      <c r="D2" s="79" t="s">
        <v>49</v>
      </c>
      <c r="E2" s="305" t="s">
        <v>46</v>
      </c>
      <c r="F2" s="306"/>
      <c r="G2" s="306"/>
      <c r="H2" s="306"/>
      <c r="I2" s="306"/>
      <c r="J2" s="307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308" t="s">
        <v>46</v>
      </c>
      <c r="F3" s="309"/>
      <c r="G3" s="309"/>
      <c r="H3" s="309"/>
      <c r="I3" s="309"/>
      <c r="J3" s="310"/>
    </row>
    <row r="4" spans="1:15" ht="23.25" customHeight="1" x14ac:dyDescent="0.2">
      <c r="A4" s="76">
        <v>4525</v>
      </c>
      <c r="B4" s="82" t="s">
        <v>48</v>
      </c>
      <c r="C4" s="83"/>
      <c r="D4" s="84" t="s">
        <v>43</v>
      </c>
      <c r="E4" s="288" t="s">
        <v>44</v>
      </c>
      <c r="F4" s="289"/>
      <c r="G4" s="289"/>
      <c r="H4" s="289"/>
      <c r="I4" s="289"/>
      <c r="J4" s="290"/>
    </row>
    <row r="5" spans="1:15" ht="24" customHeight="1" x14ac:dyDescent="0.2">
      <c r="A5" s="2"/>
      <c r="B5" s="31" t="s">
        <v>23</v>
      </c>
      <c r="D5" s="293"/>
      <c r="E5" s="294"/>
      <c r="F5" s="294"/>
      <c r="G5" s="294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95"/>
      <c r="E6" s="296"/>
      <c r="F6" s="296"/>
      <c r="G6" s="29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97"/>
      <c r="F7" s="298"/>
      <c r="G7" s="29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312"/>
      <c r="E11" s="312"/>
      <c r="F11" s="312"/>
      <c r="G11" s="312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87"/>
      <c r="E12" s="287"/>
      <c r="F12" s="287"/>
      <c r="G12" s="287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91"/>
      <c r="F13" s="292"/>
      <c r="G13" s="29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311"/>
      <c r="F15" s="311"/>
      <c r="G15" s="313"/>
      <c r="H15" s="313"/>
      <c r="I15" s="313" t="s">
        <v>31</v>
      </c>
      <c r="J15" s="314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76"/>
      <c r="F16" s="277"/>
      <c r="G16" s="276"/>
      <c r="H16" s="277"/>
      <c r="I16" s="276">
        <f>SUMIF(F49:F54,A16,I49:I54)+SUMIF(F49:F54,"PSU",I49:I54)</f>
        <v>0</v>
      </c>
      <c r="J16" s="278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76"/>
      <c r="F17" s="277"/>
      <c r="G17" s="276"/>
      <c r="H17" s="277"/>
      <c r="I17" s="276">
        <f>SUMIF(F49:F54,A17,I49:I54)</f>
        <v>0</v>
      </c>
      <c r="J17" s="278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76"/>
      <c r="F18" s="277"/>
      <c r="G18" s="276"/>
      <c r="H18" s="277"/>
      <c r="I18" s="276">
        <f>SUMIF(F49:F54,A18,I49:I54)</f>
        <v>0</v>
      </c>
      <c r="J18" s="278"/>
    </row>
    <row r="19" spans="1:10" ht="23.25" customHeight="1" x14ac:dyDescent="0.2">
      <c r="A19" s="139" t="s">
        <v>66</v>
      </c>
      <c r="B19" s="38" t="s">
        <v>29</v>
      </c>
      <c r="C19" s="62"/>
      <c r="D19" s="63"/>
      <c r="E19" s="276"/>
      <c r="F19" s="277"/>
      <c r="G19" s="276"/>
      <c r="H19" s="277"/>
      <c r="I19" s="276">
        <f>SUMIF(F49:F54,A19,I49:I54)</f>
        <v>0</v>
      </c>
      <c r="J19" s="278"/>
    </row>
    <row r="20" spans="1:10" ht="23.25" customHeight="1" x14ac:dyDescent="0.2">
      <c r="A20" s="139" t="s">
        <v>65</v>
      </c>
      <c r="B20" s="38" t="s">
        <v>30</v>
      </c>
      <c r="C20" s="62"/>
      <c r="D20" s="63"/>
      <c r="E20" s="276"/>
      <c r="F20" s="277"/>
      <c r="G20" s="276"/>
      <c r="H20" s="277"/>
      <c r="I20" s="276">
        <f>SUMIF(F49:F54,A20,I49:I54)</f>
        <v>0</v>
      </c>
      <c r="J20" s="278"/>
    </row>
    <row r="21" spans="1:10" ht="23.25" customHeight="1" x14ac:dyDescent="0.2">
      <c r="A21" s="2"/>
      <c r="B21" s="48" t="s">
        <v>31</v>
      </c>
      <c r="C21" s="64"/>
      <c r="D21" s="65"/>
      <c r="E21" s="279"/>
      <c r="F21" s="315"/>
      <c r="G21" s="279"/>
      <c r="H21" s="315"/>
      <c r="I21" s="279">
        <f>SUM(I16:J20)</f>
        <v>0</v>
      </c>
      <c r="J21" s="28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74">
        <f>ZakladDPHSniVypocet</f>
        <v>0</v>
      </c>
      <c r="H23" s="275"/>
      <c r="I23" s="27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72">
        <f>A23</f>
        <v>0</v>
      </c>
      <c r="H24" s="273"/>
      <c r="I24" s="27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74">
        <f>ZakladDPHZaklVypocet</f>
        <v>0</v>
      </c>
      <c r="H25" s="275"/>
      <c r="I25" s="27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302">
        <f>A25</f>
        <v>0</v>
      </c>
      <c r="H26" s="303"/>
      <c r="I26" s="30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304">
        <f>CenaCelkem-(ZakladDPHSni+DPHSni+ZakladDPHZakl+DPHZakl)</f>
        <v>0</v>
      </c>
      <c r="H27" s="304"/>
      <c r="I27" s="304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81">
        <f>ZakladDPHSniVypocet+ZakladDPHZaklVypocet</f>
        <v>0</v>
      </c>
      <c r="H28" s="282"/>
      <c r="I28" s="282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81">
        <f>A27</f>
        <v>0</v>
      </c>
      <c r="H29" s="281"/>
      <c r="I29" s="281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83"/>
      <c r="E34" s="284"/>
      <c r="G34" s="285"/>
      <c r="H34" s="286"/>
      <c r="I34" s="286"/>
      <c r="J34" s="25"/>
    </row>
    <row r="35" spans="1:10" ht="12.75" customHeight="1" x14ac:dyDescent="0.2">
      <c r="A35" s="2"/>
      <c r="B35" s="2"/>
      <c r="D35" s="271" t="s">
        <v>2</v>
      </c>
      <c r="E35" s="27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50</v>
      </c>
      <c r="C39" s="266"/>
      <c r="D39" s="266"/>
      <c r="E39" s="266"/>
      <c r="F39" s="99">
        <f>'01 11297_01 Pol'!AE66</f>
        <v>0</v>
      </c>
      <c r="G39" s="100">
        <f>'01 11297_01 Pol'!AF66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45</v>
      </c>
      <c r="C40" s="267" t="s">
        <v>46</v>
      </c>
      <c r="D40" s="267"/>
      <c r="E40" s="267"/>
      <c r="F40" s="104">
        <f>'01 11297_01 Pol'!AE66</f>
        <v>0</v>
      </c>
      <c r="G40" s="105">
        <f>'01 11297_01 Pol'!AF66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43</v>
      </c>
      <c r="C41" s="266" t="s">
        <v>44</v>
      </c>
      <c r="D41" s="266"/>
      <c r="E41" s="266"/>
      <c r="F41" s="108">
        <f>'01 11297_01 Pol'!AE66</f>
        <v>0</v>
      </c>
      <c r="G41" s="101">
        <f>'01 11297_01 Pol'!AF66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268" t="s">
        <v>51</v>
      </c>
      <c r="C42" s="269"/>
      <c r="D42" s="269"/>
      <c r="E42" s="270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53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54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55</v>
      </c>
      <c r="C49" s="264" t="s">
        <v>56</v>
      </c>
      <c r="D49" s="265"/>
      <c r="E49" s="265"/>
      <c r="F49" s="137" t="s">
        <v>26</v>
      </c>
      <c r="G49" s="129"/>
      <c r="H49" s="129"/>
      <c r="I49" s="129">
        <f>'01 11297_01 Pol'!G8</f>
        <v>0</v>
      </c>
      <c r="J49" s="134" t="str">
        <f>IF(I55=0,"",I49/I55*100)</f>
        <v/>
      </c>
    </row>
    <row r="50" spans="1:10" ht="36.75" customHeight="1" x14ac:dyDescent="0.2">
      <c r="A50" s="123"/>
      <c r="B50" s="128" t="s">
        <v>57</v>
      </c>
      <c r="C50" s="264" t="s">
        <v>58</v>
      </c>
      <c r="D50" s="265"/>
      <c r="E50" s="265"/>
      <c r="F50" s="137" t="s">
        <v>26</v>
      </c>
      <c r="G50" s="129"/>
      <c r="H50" s="129"/>
      <c r="I50" s="129">
        <f>'01 11297_01 Pol'!G12</f>
        <v>0</v>
      </c>
      <c r="J50" s="134" t="str">
        <f>IF(I55=0,"",I50/I55*100)</f>
        <v/>
      </c>
    </row>
    <row r="51" spans="1:10" ht="36.75" customHeight="1" x14ac:dyDescent="0.2">
      <c r="A51" s="123"/>
      <c r="B51" s="128" t="s">
        <v>59</v>
      </c>
      <c r="C51" s="264" t="s">
        <v>60</v>
      </c>
      <c r="D51" s="265"/>
      <c r="E51" s="265"/>
      <c r="F51" s="137" t="s">
        <v>26</v>
      </c>
      <c r="G51" s="129"/>
      <c r="H51" s="129"/>
      <c r="I51" s="129">
        <f>'01 11297_01 Pol'!G18</f>
        <v>0</v>
      </c>
      <c r="J51" s="134" t="str">
        <f>IF(I55=0,"",I51/I55*100)</f>
        <v/>
      </c>
    </row>
    <row r="52" spans="1:10" ht="36.75" customHeight="1" x14ac:dyDescent="0.2">
      <c r="A52" s="123"/>
      <c r="B52" s="128" t="s">
        <v>61</v>
      </c>
      <c r="C52" s="264" t="s">
        <v>62</v>
      </c>
      <c r="D52" s="265"/>
      <c r="E52" s="265"/>
      <c r="F52" s="137" t="s">
        <v>26</v>
      </c>
      <c r="G52" s="129"/>
      <c r="H52" s="129"/>
      <c r="I52" s="129">
        <f>'01 11297_01 Pol'!G37</f>
        <v>0</v>
      </c>
      <c r="J52" s="134" t="str">
        <f>IF(I55=0,"",I52/I55*100)</f>
        <v/>
      </c>
    </row>
    <row r="53" spans="1:10" ht="36.75" customHeight="1" x14ac:dyDescent="0.2">
      <c r="A53" s="123"/>
      <c r="B53" s="128" t="s">
        <v>63</v>
      </c>
      <c r="C53" s="264" t="s">
        <v>64</v>
      </c>
      <c r="D53" s="265"/>
      <c r="E53" s="265"/>
      <c r="F53" s="137" t="s">
        <v>26</v>
      </c>
      <c r="G53" s="129"/>
      <c r="H53" s="129"/>
      <c r="I53" s="129">
        <f>'01 11297_01 Pol'!G60</f>
        <v>0</v>
      </c>
      <c r="J53" s="134" t="str">
        <f>IF(I55=0,"",I53/I55*100)</f>
        <v/>
      </c>
    </row>
    <row r="54" spans="1:10" ht="36.75" customHeight="1" x14ac:dyDescent="0.2">
      <c r="A54" s="123"/>
      <c r="B54" s="128" t="s">
        <v>65</v>
      </c>
      <c r="C54" s="264" t="s">
        <v>30</v>
      </c>
      <c r="D54" s="265"/>
      <c r="E54" s="265"/>
      <c r="F54" s="137" t="s">
        <v>65</v>
      </c>
      <c r="G54" s="129"/>
      <c r="H54" s="129"/>
      <c r="I54" s="129">
        <f>'01 11297_01 Pol'!G62</f>
        <v>0</v>
      </c>
      <c r="J54" s="134" t="str">
        <f>IF(I55=0,"",I54/I55*100)</f>
        <v/>
      </c>
    </row>
    <row r="55" spans="1:10" ht="25.5" customHeight="1" x14ac:dyDescent="0.2">
      <c r="A55" s="124"/>
      <c r="B55" s="130" t="s">
        <v>1</v>
      </c>
      <c r="C55" s="131"/>
      <c r="D55" s="132"/>
      <c r="E55" s="132"/>
      <c r="F55" s="138"/>
      <c r="G55" s="133"/>
      <c r="H55" s="133"/>
      <c r="I55" s="133">
        <f>SUM(I49:I54)</f>
        <v>0</v>
      </c>
      <c r="J55" s="135">
        <f>SUM(J49:J54)</f>
        <v>0</v>
      </c>
    </row>
    <row r="56" spans="1:10" x14ac:dyDescent="0.2">
      <c r="F56" s="87"/>
      <c r="G56" s="87"/>
      <c r="H56" s="87"/>
      <c r="I56" s="87"/>
      <c r="J56" s="136"/>
    </row>
    <row r="57" spans="1:10" x14ac:dyDescent="0.2">
      <c r="F57" s="87"/>
      <c r="G57" s="87"/>
      <c r="H57" s="87"/>
      <c r="I57" s="87"/>
      <c r="J57" s="136"/>
    </row>
    <row r="58" spans="1:10" x14ac:dyDescent="0.2">
      <c r="F58" s="87"/>
      <c r="G58" s="87"/>
      <c r="H58" s="87"/>
      <c r="I58" s="87"/>
      <c r="J58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316" t="s">
        <v>7</v>
      </c>
      <c r="B1" s="316"/>
      <c r="C1" s="317"/>
      <c r="D1" s="316"/>
      <c r="E1" s="316"/>
      <c r="F1" s="316"/>
      <c r="G1" s="316"/>
    </row>
    <row r="2" spans="1:7" ht="24.95" customHeight="1" x14ac:dyDescent="0.2">
      <c r="A2" s="50" t="s">
        <v>8</v>
      </c>
      <c r="B2" s="49"/>
      <c r="C2" s="318"/>
      <c r="D2" s="318"/>
      <c r="E2" s="318"/>
      <c r="F2" s="318"/>
      <c r="G2" s="319"/>
    </row>
    <row r="3" spans="1:7" ht="24.95" customHeight="1" x14ac:dyDescent="0.2">
      <c r="A3" s="50" t="s">
        <v>9</v>
      </c>
      <c r="B3" s="49"/>
      <c r="C3" s="318"/>
      <c r="D3" s="318"/>
      <c r="E3" s="318"/>
      <c r="F3" s="318"/>
      <c r="G3" s="319"/>
    </row>
    <row r="4" spans="1:7" ht="24.95" customHeight="1" x14ac:dyDescent="0.2">
      <c r="A4" s="50" t="s">
        <v>10</v>
      </c>
      <c r="B4" s="49"/>
      <c r="C4" s="318"/>
      <c r="D4" s="318"/>
      <c r="E4" s="318"/>
      <c r="F4" s="318"/>
      <c r="G4" s="31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3B7B6-EA07-4DE0-8851-F57FC89878F6}">
  <sheetPr>
    <outlinePr summaryBelow="0"/>
  </sheetPr>
  <dimension ref="A1:BH5000"/>
  <sheetViews>
    <sheetView workbookViewId="0">
      <pane ySplit="7" topLeftCell="A8" activePane="bottomLeft" state="frozen"/>
      <selection pane="bottomLeft" activeCell="C44" sqref="C44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332" t="s">
        <v>7</v>
      </c>
      <c r="B1" s="332"/>
      <c r="C1" s="332"/>
      <c r="D1" s="332"/>
      <c r="E1" s="332"/>
      <c r="F1" s="332"/>
      <c r="G1" s="332"/>
      <c r="AG1" t="s">
        <v>67</v>
      </c>
    </row>
    <row r="2" spans="1:60" ht="24.95" customHeight="1" x14ac:dyDescent="0.2">
      <c r="A2" s="50" t="s">
        <v>8</v>
      </c>
      <c r="B2" s="49" t="s">
        <v>49</v>
      </c>
      <c r="C2" s="333" t="s">
        <v>46</v>
      </c>
      <c r="D2" s="334"/>
      <c r="E2" s="334"/>
      <c r="F2" s="334"/>
      <c r="G2" s="335"/>
      <c r="AG2" t="s">
        <v>68</v>
      </c>
    </row>
    <row r="3" spans="1:60" ht="24.95" customHeight="1" x14ac:dyDescent="0.2">
      <c r="A3" s="50" t="s">
        <v>9</v>
      </c>
      <c r="B3" s="49" t="s">
        <v>45</v>
      </c>
      <c r="C3" s="333" t="s">
        <v>46</v>
      </c>
      <c r="D3" s="334"/>
      <c r="E3" s="334"/>
      <c r="F3" s="334"/>
      <c r="G3" s="335"/>
      <c r="AC3" s="121" t="s">
        <v>68</v>
      </c>
      <c r="AG3" t="s">
        <v>69</v>
      </c>
    </row>
    <row r="4" spans="1:60" ht="24.95" customHeight="1" x14ac:dyDescent="0.2">
      <c r="A4" s="140" t="s">
        <v>10</v>
      </c>
      <c r="B4" s="141" t="s">
        <v>43</v>
      </c>
      <c r="C4" s="336" t="s">
        <v>44</v>
      </c>
      <c r="D4" s="337"/>
      <c r="E4" s="337"/>
      <c r="F4" s="337"/>
      <c r="G4" s="338"/>
      <c r="AG4" t="s">
        <v>70</v>
      </c>
    </row>
    <row r="5" spans="1:60" x14ac:dyDescent="0.2">
      <c r="D5" s="10"/>
    </row>
    <row r="6" spans="1:60" ht="38.25" x14ac:dyDescent="0.2">
      <c r="A6" s="143" t="s">
        <v>71</v>
      </c>
      <c r="B6" s="145" t="s">
        <v>72</v>
      </c>
      <c r="C6" s="145" t="s">
        <v>73</v>
      </c>
      <c r="D6" s="144" t="s">
        <v>74</v>
      </c>
      <c r="E6" s="143" t="s">
        <v>75</v>
      </c>
      <c r="F6" s="142" t="s">
        <v>76</v>
      </c>
      <c r="G6" s="143" t="s">
        <v>31</v>
      </c>
      <c r="H6" s="146" t="s">
        <v>32</v>
      </c>
      <c r="I6" s="146" t="s">
        <v>77</v>
      </c>
      <c r="J6" s="146" t="s">
        <v>33</v>
      </c>
      <c r="K6" s="146" t="s">
        <v>78</v>
      </c>
      <c r="L6" s="146" t="s">
        <v>79</v>
      </c>
      <c r="M6" s="146" t="s">
        <v>80</v>
      </c>
      <c r="N6" s="146" t="s">
        <v>81</v>
      </c>
      <c r="O6" s="146" t="s">
        <v>82</v>
      </c>
      <c r="P6" s="146" t="s">
        <v>83</v>
      </c>
      <c r="Q6" s="146" t="s">
        <v>84</v>
      </c>
      <c r="R6" s="146" t="s">
        <v>85</v>
      </c>
      <c r="S6" s="146" t="s">
        <v>86</v>
      </c>
      <c r="T6" s="146" t="s">
        <v>87</v>
      </c>
      <c r="U6" s="146" t="s">
        <v>88</v>
      </c>
      <c r="V6" s="146" t="s">
        <v>89</v>
      </c>
      <c r="W6" s="146" t="s">
        <v>90</v>
      </c>
      <c r="X6" s="146" t="s">
        <v>91</v>
      </c>
      <c r="Y6" s="146" t="s">
        <v>92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3" t="s">
        <v>93</v>
      </c>
      <c r="B8" s="164" t="s">
        <v>55</v>
      </c>
      <c r="C8" s="182" t="s">
        <v>56</v>
      </c>
      <c r="D8" s="165"/>
      <c r="E8" s="166"/>
      <c r="F8" s="167"/>
      <c r="G8" s="168">
        <f>SUMIF(AG9:AG11,"&lt;&gt;NOR",G9:G11)</f>
        <v>0</v>
      </c>
      <c r="H8" s="162"/>
      <c r="I8" s="162">
        <f>SUM(I9:I11)</f>
        <v>0</v>
      </c>
      <c r="J8" s="162"/>
      <c r="K8" s="162">
        <f>SUM(K9:K11)</f>
        <v>4918.8</v>
      </c>
      <c r="L8" s="162"/>
      <c r="M8" s="162">
        <f>SUM(M9:M11)</f>
        <v>0</v>
      </c>
      <c r="N8" s="161"/>
      <c r="O8" s="161">
        <f>SUM(O9:O11)</f>
        <v>0</v>
      </c>
      <c r="P8" s="161"/>
      <c r="Q8" s="161">
        <f>SUM(Q9:Q11)</f>
        <v>0</v>
      </c>
      <c r="R8" s="162"/>
      <c r="S8" s="162"/>
      <c r="T8" s="162"/>
      <c r="U8" s="162"/>
      <c r="V8" s="162">
        <f>SUM(V9:V11)</f>
        <v>10.76</v>
      </c>
      <c r="W8" s="162"/>
      <c r="X8" s="162"/>
      <c r="Y8" s="162"/>
      <c r="AG8" t="s">
        <v>94</v>
      </c>
    </row>
    <row r="9" spans="1:60" outlineLevel="1" x14ac:dyDescent="0.2">
      <c r="A9" s="170">
        <v>1</v>
      </c>
      <c r="B9" s="171" t="s">
        <v>95</v>
      </c>
      <c r="C9" s="183" t="s">
        <v>96</v>
      </c>
      <c r="D9" s="172" t="s">
        <v>97</v>
      </c>
      <c r="E9" s="173">
        <v>3</v>
      </c>
      <c r="F9" s="174"/>
      <c r="G9" s="175">
        <f>ROUND(E9*F9,2)</f>
        <v>0</v>
      </c>
      <c r="H9" s="158">
        <v>0</v>
      </c>
      <c r="I9" s="157">
        <f>ROUND(E9*H9,2)</f>
        <v>0</v>
      </c>
      <c r="J9" s="158">
        <v>1557</v>
      </c>
      <c r="K9" s="157">
        <f>ROUND(E9*J9,2)</f>
        <v>4671</v>
      </c>
      <c r="L9" s="157">
        <v>21</v>
      </c>
      <c r="M9" s="157">
        <f>G9*(1+L9/100)</f>
        <v>0</v>
      </c>
      <c r="N9" s="156">
        <v>0</v>
      </c>
      <c r="O9" s="156">
        <f>ROUND(E9*N9,2)</f>
        <v>0</v>
      </c>
      <c r="P9" s="156">
        <v>0</v>
      </c>
      <c r="Q9" s="156">
        <f>ROUND(E9*P9,2)</f>
        <v>0</v>
      </c>
      <c r="R9" s="157"/>
      <c r="S9" s="157" t="s">
        <v>98</v>
      </c>
      <c r="T9" s="157" t="s">
        <v>98</v>
      </c>
      <c r="U9" s="157">
        <v>3.5329999999999999</v>
      </c>
      <c r="V9" s="157">
        <f>ROUND(E9*U9,2)</f>
        <v>10.6</v>
      </c>
      <c r="W9" s="157"/>
      <c r="X9" s="157" t="s">
        <v>99</v>
      </c>
      <c r="Y9" s="157" t="s">
        <v>100</v>
      </c>
      <c r="Z9" s="147"/>
      <c r="AA9" s="147"/>
      <c r="AB9" s="147"/>
      <c r="AC9" s="147"/>
      <c r="AD9" s="147"/>
      <c r="AE9" s="147"/>
      <c r="AF9" s="147"/>
      <c r="AG9" s="147" t="s">
        <v>101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84" t="s">
        <v>102</v>
      </c>
      <c r="D10" s="159"/>
      <c r="E10" s="160">
        <v>3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103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2.5" outlineLevel="1" x14ac:dyDescent="0.2">
      <c r="A11" s="176">
        <v>2</v>
      </c>
      <c r="B11" s="177" t="s">
        <v>104</v>
      </c>
      <c r="C11" s="185" t="s">
        <v>105</v>
      </c>
      <c r="D11" s="178" t="s">
        <v>97</v>
      </c>
      <c r="E11" s="179">
        <v>3</v>
      </c>
      <c r="F11" s="180"/>
      <c r="G11" s="181">
        <f>ROUND(E11*F11,2)</f>
        <v>0</v>
      </c>
      <c r="H11" s="158">
        <v>0</v>
      </c>
      <c r="I11" s="157">
        <f>ROUND(E11*H11,2)</f>
        <v>0</v>
      </c>
      <c r="J11" s="158">
        <v>82.6</v>
      </c>
      <c r="K11" s="157">
        <f>ROUND(E11*J11,2)</f>
        <v>247.8</v>
      </c>
      <c r="L11" s="157">
        <v>21</v>
      </c>
      <c r="M11" s="157">
        <f>G11*(1+L11/100)</f>
        <v>0</v>
      </c>
      <c r="N11" s="156">
        <v>0</v>
      </c>
      <c r="O11" s="156">
        <f>ROUND(E11*N11,2)</f>
        <v>0</v>
      </c>
      <c r="P11" s="156">
        <v>0</v>
      </c>
      <c r="Q11" s="156">
        <f>ROUND(E11*P11,2)</f>
        <v>0</v>
      </c>
      <c r="R11" s="157"/>
      <c r="S11" s="157" t="s">
        <v>98</v>
      </c>
      <c r="T11" s="157" t="s">
        <v>98</v>
      </c>
      <c r="U11" s="157">
        <v>5.3999999999999999E-2</v>
      </c>
      <c r="V11" s="157">
        <f>ROUND(E11*U11,2)</f>
        <v>0.16</v>
      </c>
      <c r="W11" s="157"/>
      <c r="X11" s="157" t="s">
        <v>99</v>
      </c>
      <c r="Y11" s="157" t="s">
        <v>100</v>
      </c>
      <c r="Z11" s="147"/>
      <c r="AA11" s="147"/>
      <c r="AB11" s="147"/>
      <c r="AC11" s="147"/>
      <c r="AD11" s="147"/>
      <c r="AE11" s="147"/>
      <c r="AF11" s="147"/>
      <c r="AG11" s="147" t="s">
        <v>101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x14ac:dyDescent="0.2">
      <c r="A12" s="163" t="s">
        <v>93</v>
      </c>
      <c r="B12" s="164" t="s">
        <v>57</v>
      </c>
      <c r="C12" s="182" t="s">
        <v>58</v>
      </c>
      <c r="D12" s="165"/>
      <c r="E12" s="166"/>
      <c r="F12" s="167"/>
      <c r="G12" s="168">
        <f>SUMIF(AG13:AG17,"&lt;&gt;NOR",G13:G17)</f>
        <v>0</v>
      </c>
      <c r="H12" s="162"/>
      <c r="I12" s="162">
        <f>SUM(I13:I17)</f>
        <v>20963.21</v>
      </c>
      <c r="J12" s="162"/>
      <c r="K12" s="162">
        <f>SUM(K13:K17)</f>
        <v>27615.29</v>
      </c>
      <c r="L12" s="162"/>
      <c r="M12" s="162">
        <f>SUM(M13:M17)</f>
        <v>0</v>
      </c>
      <c r="N12" s="161"/>
      <c r="O12" s="161">
        <f>SUM(O13:O17)</f>
        <v>6.91</v>
      </c>
      <c r="P12" s="161"/>
      <c r="Q12" s="161">
        <f>SUM(Q13:Q17)</f>
        <v>0</v>
      </c>
      <c r="R12" s="162"/>
      <c r="S12" s="162"/>
      <c r="T12" s="162"/>
      <c r="U12" s="162"/>
      <c r="V12" s="162">
        <f>SUM(V13:V17)</f>
        <v>30.44</v>
      </c>
      <c r="W12" s="162"/>
      <c r="X12" s="162"/>
      <c r="Y12" s="162"/>
      <c r="AG12" t="s">
        <v>94</v>
      </c>
    </row>
    <row r="13" spans="1:60" ht="22.5" outlineLevel="1" x14ac:dyDescent="0.2">
      <c r="A13" s="170">
        <v>3</v>
      </c>
      <c r="B13" s="171" t="s">
        <v>106</v>
      </c>
      <c r="C13" s="183" t="s">
        <v>107</v>
      </c>
      <c r="D13" s="172" t="s">
        <v>108</v>
      </c>
      <c r="E13" s="173">
        <v>9.7575000000000003</v>
      </c>
      <c r="F13" s="174"/>
      <c r="G13" s="175">
        <f>ROUND(E13*F13,2)</f>
        <v>0</v>
      </c>
      <c r="H13" s="158">
        <v>2148.42</v>
      </c>
      <c r="I13" s="157">
        <f>ROUND(E13*H13,2)</f>
        <v>20963.21</v>
      </c>
      <c r="J13" s="158">
        <v>1651.58</v>
      </c>
      <c r="K13" s="157">
        <f>ROUND(E13*J13,2)</f>
        <v>16115.29</v>
      </c>
      <c r="L13" s="157">
        <v>21</v>
      </c>
      <c r="M13" s="157">
        <f>G13*(1+L13/100)</f>
        <v>0</v>
      </c>
      <c r="N13" s="156">
        <v>0.70782</v>
      </c>
      <c r="O13" s="156">
        <f>ROUND(E13*N13,2)</f>
        <v>6.91</v>
      </c>
      <c r="P13" s="156">
        <v>0</v>
      </c>
      <c r="Q13" s="156">
        <f>ROUND(E13*P13,2)</f>
        <v>0</v>
      </c>
      <c r="R13" s="157"/>
      <c r="S13" s="157" t="s">
        <v>98</v>
      </c>
      <c r="T13" s="157" t="s">
        <v>98</v>
      </c>
      <c r="U13" s="157">
        <v>3.12</v>
      </c>
      <c r="V13" s="157">
        <f>ROUND(E13*U13,2)</f>
        <v>30.44</v>
      </c>
      <c r="W13" s="157"/>
      <c r="X13" s="157" t="s">
        <v>99</v>
      </c>
      <c r="Y13" s="157" t="s">
        <v>100</v>
      </c>
      <c r="Z13" s="147"/>
      <c r="AA13" s="147"/>
      <c r="AB13" s="147"/>
      <c r="AC13" s="147"/>
      <c r="AD13" s="147"/>
      <c r="AE13" s="147"/>
      <c r="AF13" s="147"/>
      <c r="AG13" s="147" t="s">
        <v>101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84" t="s">
        <v>109</v>
      </c>
      <c r="D14" s="159"/>
      <c r="E14" s="160">
        <v>7.7575000000000003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103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3" x14ac:dyDescent="0.2">
      <c r="A15" s="154"/>
      <c r="B15" s="155"/>
      <c r="C15" s="184" t="s">
        <v>110</v>
      </c>
      <c r="D15" s="159"/>
      <c r="E15" s="160">
        <v>2</v>
      </c>
      <c r="F15" s="157"/>
      <c r="G15" s="157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103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 x14ac:dyDescent="0.2">
      <c r="A16" s="170">
        <v>4</v>
      </c>
      <c r="B16" s="171" t="s">
        <v>111</v>
      </c>
      <c r="C16" s="183" t="s">
        <v>112</v>
      </c>
      <c r="D16" s="172" t="s">
        <v>113</v>
      </c>
      <c r="E16" s="173">
        <v>23</v>
      </c>
      <c r="F16" s="174"/>
      <c r="G16" s="175">
        <f>ROUND(E16*F16,2)</f>
        <v>0</v>
      </c>
      <c r="H16" s="158">
        <v>0</v>
      </c>
      <c r="I16" s="157">
        <f>ROUND(E16*H16,2)</f>
        <v>0</v>
      </c>
      <c r="J16" s="158">
        <v>500</v>
      </c>
      <c r="K16" s="157">
        <f>ROUND(E16*J16,2)</f>
        <v>11500</v>
      </c>
      <c r="L16" s="157">
        <v>21</v>
      </c>
      <c r="M16" s="157">
        <f>G16*(1+L16/100)</f>
        <v>0</v>
      </c>
      <c r="N16" s="156">
        <v>0</v>
      </c>
      <c r="O16" s="156">
        <f>ROUND(E16*N16,2)</f>
        <v>0</v>
      </c>
      <c r="P16" s="156">
        <v>0</v>
      </c>
      <c r="Q16" s="156">
        <f>ROUND(E16*P16,2)</f>
        <v>0</v>
      </c>
      <c r="R16" s="157"/>
      <c r="S16" s="157" t="s">
        <v>114</v>
      </c>
      <c r="T16" s="157" t="s">
        <v>115</v>
      </c>
      <c r="U16" s="157">
        <v>0</v>
      </c>
      <c r="V16" s="157">
        <f>ROUND(E16*U16,2)</f>
        <v>0</v>
      </c>
      <c r="W16" s="157"/>
      <c r="X16" s="157" t="s">
        <v>99</v>
      </c>
      <c r="Y16" s="157" t="s">
        <v>100</v>
      </c>
      <c r="Z16" s="147"/>
      <c r="AA16" s="147"/>
      <c r="AB16" s="147"/>
      <c r="AC16" s="147"/>
      <c r="AD16" s="147"/>
      <c r="AE16" s="147"/>
      <c r="AF16" s="147"/>
      <c r="AG16" s="147" t="s">
        <v>101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4"/>
      <c r="B17" s="155"/>
      <c r="C17" s="184" t="s">
        <v>116</v>
      </c>
      <c r="D17" s="159"/>
      <c r="E17" s="160">
        <v>23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103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x14ac:dyDescent="0.2">
      <c r="A18" s="163" t="s">
        <v>93</v>
      </c>
      <c r="B18" s="164" t="s">
        <v>59</v>
      </c>
      <c r="C18" s="182" t="s">
        <v>60</v>
      </c>
      <c r="D18" s="165"/>
      <c r="E18" s="166"/>
      <c r="F18" s="167"/>
      <c r="G18" s="168">
        <f>SUMIF(AG19:AG36,"&lt;&gt;NOR",G19:G36)</f>
        <v>0</v>
      </c>
      <c r="H18" s="162"/>
      <c r="I18" s="162">
        <f>SUM(I19:I36)</f>
        <v>21372.71</v>
      </c>
      <c r="J18" s="162"/>
      <c r="K18" s="162">
        <f>SUM(K19:K36)</f>
        <v>27705.46</v>
      </c>
      <c r="L18" s="162"/>
      <c r="M18" s="162">
        <f>SUM(M19:M36)</f>
        <v>0</v>
      </c>
      <c r="N18" s="161"/>
      <c r="O18" s="161">
        <f>SUM(O19:O36)</f>
        <v>15.469999999999999</v>
      </c>
      <c r="P18" s="161"/>
      <c r="Q18" s="161">
        <f>SUM(Q19:Q36)</f>
        <v>0</v>
      </c>
      <c r="R18" s="162"/>
      <c r="S18" s="162"/>
      <c r="T18" s="162"/>
      <c r="U18" s="162"/>
      <c r="V18" s="162">
        <f>SUM(V19:V36)</f>
        <v>28.330000000000002</v>
      </c>
      <c r="W18" s="162"/>
      <c r="X18" s="162"/>
      <c r="Y18" s="162"/>
      <c r="AG18" t="s">
        <v>94</v>
      </c>
    </row>
    <row r="19" spans="1:60" outlineLevel="1" x14ac:dyDescent="0.2">
      <c r="A19" s="170">
        <v>5</v>
      </c>
      <c r="B19" s="171" t="s">
        <v>117</v>
      </c>
      <c r="C19" s="183" t="s">
        <v>118</v>
      </c>
      <c r="D19" s="172" t="s">
        <v>97</v>
      </c>
      <c r="E19" s="173">
        <v>8.25</v>
      </c>
      <c r="F19" s="174"/>
      <c r="G19" s="175">
        <f>ROUND(E19*F19,2)</f>
        <v>0</v>
      </c>
      <c r="H19" s="158">
        <v>661.97</v>
      </c>
      <c r="I19" s="157">
        <f>ROUND(E19*H19,2)</f>
        <v>5461.25</v>
      </c>
      <c r="J19" s="158">
        <v>853.03</v>
      </c>
      <c r="K19" s="157">
        <f>ROUND(E19*J19,2)</f>
        <v>7037.5</v>
      </c>
      <c r="L19" s="157">
        <v>21</v>
      </c>
      <c r="M19" s="157">
        <f>G19*(1+L19/100)</f>
        <v>0</v>
      </c>
      <c r="N19" s="156">
        <v>1.837</v>
      </c>
      <c r="O19" s="156">
        <f>ROUND(E19*N19,2)</f>
        <v>15.16</v>
      </c>
      <c r="P19" s="156">
        <v>0</v>
      </c>
      <c r="Q19" s="156">
        <f>ROUND(E19*P19,2)</f>
        <v>0</v>
      </c>
      <c r="R19" s="157"/>
      <c r="S19" s="157" t="s">
        <v>98</v>
      </c>
      <c r="T19" s="157" t="s">
        <v>98</v>
      </c>
      <c r="U19" s="157">
        <v>1.8360000000000001</v>
      </c>
      <c r="V19" s="157">
        <f>ROUND(E19*U19,2)</f>
        <v>15.15</v>
      </c>
      <c r="W19" s="157"/>
      <c r="X19" s="157" t="s">
        <v>99</v>
      </c>
      <c r="Y19" s="157" t="s">
        <v>100</v>
      </c>
      <c r="Z19" s="147"/>
      <c r="AA19" s="147"/>
      <c r="AB19" s="147"/>
      <c r="AC19" s="147"/>
      <c r="AD19" s="147"/>
      <c r="AE19" s="147"/>
      <c r="AF19" s="147"/>
      <c r="AG19" s="147" t="s">
        <v>101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 x14ac:dyDescent="0.2">
      <c r="A20" s="154"/>
      <c r="B20" s="155"/>
      <c r="C20" s="184" t="s">
        <v>119</v>
      </c>
      <c r="D20" s="159"/>
      <c r="E20" s="160">
        <v>8.25</v>
      </c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103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70">
        <v>6</v>
      </c>
      <c r="B21" s="171" t="s">
        <v>120</v>
      </c>
      <c r="C21" s="183" t="s">
        <v>121</v>
      </c>
      <c r="D21" s="172" t="s">
        <v>97</v>
      </c>
      <c r="E21" s="173">
        <v>0.57499999999999996</v>
      </c>
      <c r="F21" s="174"/>
      <c r="G21" s="175">
        <f>ROUND(E21*F21,2)</f>
        <v>0</v>
      </c>
      <c r="H21" s="158">
        <v>2916.97</v>
      </c>
      <c r="I21" s="157">
        <f>ROUND(E21*H21,2)</f>
        <v>1677.26</v>
      </c>
      <c r="J21" s="158">
        <v>853.03</v>
      </c>
      <c r="K21" s="157">
        <f>ROUND(E21*J21,2)</f>
        <v>490.49</v>
      </c>
      <c r="L21" s="157">
        <v>21</v>
      </c>
      <c r="M21" s="157">
        <f>G21*(1+L21/100)</f>
        <v>0</v>
      </c>
      <c r="N21" s="156">
        <v>0.42</v>
      </c>
      <c r="O21" s="156">
        <f>ROUND(E21*N21,2)</f>
        <v>0.24</v>
      </c>
      <c r="P21" s="156">
        <v>0</v>
      </c>
      <c r="Q21" s="156">
        <f>ROUND(E21*P21,2)</f>
        <v>0</v>
      </c>
      <c r="R21" s="157"/>
      <c r="S21" s="157" t="s">
        <v>98</v>
      </c>
      <c r="T21" s="157" t="s">
        <v>98</v>
      </c>
      <c r="U21" s="157">
        <v>1.8360000000000001</v>
      </c>
      <c r="V21" s="157">
        <f>ROUND(E21*U21,2)</f>
        <v>1.06</v>
      </c>
      <c r="W21" s="157"/>
      <c r="X21" s="157" t="s">
        <v>99</v>
      </c>
      <c r="Y21" s="157" t="s">
        <v>100</v>
      </c>
      <c r="Z21" s="147"/>
      <c r="AA21" s="147"/>
      <c r="AB21" s="147"/>
      <c r="AC21" s="147"/>
      <c r="AD21" s="147"/>
      <c r="AE21" s="147"/>
      <c r="AF21" s="147"/>
      <c r="AG21" s="147" t="s">
        <v>101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4"/>
      <c r="B22" s="155"/>
      <c r="C22" s="184" t="s">
        <v>122</v>
      </c>
      <c r="D22" s="159"/>
      <c r="E22" s="160">
        <v>0.5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103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3" x14ac:dyDescent="0.2">
      <c r="A23" s="154"/>
      <c r="B23" s="155"/>
      <c r="C23" s="184" t="s">
        <v>123</v>
      </c>
      <c r="D23" s="159"/>
      <c r="E23" s="160">
        <v>7.4999999999999997E-2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103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2.5" outlineLevel="1" x14ac:dyDescent="0.2">
      <c r="A24" s="170">
        <v>7</v>
      </c>
      <c r="B24" s="171" t="s">
        <v>124</v>
      </c>
      <c r="C24" s="183" t="s">
        <v>125</v>
      </c>
      <c r="D24" s="172" t="s">
        <v>108</v>
      </c>
      <c r="E24" s="173">
        <v>66</v>
      </c>
      <c r="F24" s="174"/>
      <c r="G24" s="175">
        <f>ROUND(E24*F24,2)</f>
        <v>0</v>
      </c>
      <c r="H24" s="158">
        <v>0</v>
      </c>
      <c r="I24" s="157">
        <f>ROUND(E24*H24,2)</f>
        <v>0</v>
      </c>
      <c r="J24" s="158">
        <v>64.3</v>
      </c>
      <c r="K24" s="157">
        <f>ROUND(E24*J24,2)</f>
        <v>4243.8</v>
      </c>
      <c r="L24" s="157">
        <v>21</v>
      </c>
      <c r="M24" s="157">
        <f>G24*(1+L24/100)</f>
        <v>0</v>
      </c>
      <c r="N24" s="156">
        <v>0</v>
      </c>
      <c r="O24" s="156">
        <f>ROUND(E24*N24,2)</f>
        <v>0</v>
      </c>
      <c r="P24" s="156">
        <v>0</v>
      </c>
      <c r="Q24" s="156">
        <f>ROUND(E24*P24,2)</f>
        <v>0</v>
      </c>
      <c r="R24" s="157"/>
      <c r="S24" s="157" t="s">
        <v>98</v>
      </c>
      <c r="T24" s="157" t="s">
        <v>98</v>
      </c>
      <c r="U24" s="157">
        <v>0.112</v>
      </c>
      <c r="V24" s="157">
        <f>ROUND(E24*U24,2)</f>
        <v>7.39</v>
      </c>
      <c r="W24" s="157"/>
      <c r="X24" s="157" t="s">
        <v>99</v>
      </c>
      <c r="Y24" s="157" t="s">
        <v>100</v>
      </c>
      <c r="Z24" s="147"/>
      <c r="AA24" s="147"/>
      <c r="AB24" s="147"/>
      <c r="AC24" s="147"/>
      <c r="AD24" s="147"/>
      <c r="AE24" s="147"/>
      <c r="AF24" s="147"/>
      <c r="AG24" s="147" t="s">
        <v>101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4"/>
      <c r="B25" s="155"/>
      <c r="C25" s="184" t="s">
        <v>126</v>
      </c>
      <c r="D25" s="159"/>
      <c r="E25" s="160">
        <v>30</v>
      </c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103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2">
      <c r="A26" s="154"/>
      <c r="B26" s="155"/>
      <c r="C26" s="184" t="s">
        <v>127</v>
      </c>
      <c r="D26" s="159"/>
      <c r="E26" s="160">
        <v>3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103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184" t="s">
        <v>301</v>
      </c>
      <c r="D27" s="159"/>
      <c r="E27" s="160">
        <v>33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103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1" x14ac:dyDescent="0.2">
      <c r="A28" s="170">
        <v>8</v>
      </c>
      <c r="B28" s="171" t="s">
        <v>128</v>
      </c>
      <c r="C28" s="183" t="s">
        <v>129</v>
      </c>
      <c r="D28" s="172" t="s">
        <v>108</v>
      </c>
      <c r="E28" s="173">
        <v>11.5</v>
      </c>
      <c r="F28" s="174"/>
      <c r="G28" s="175">
        <f>ROUND(E28*F28,2)</f>
        <v>0</v>
      </c>
      <c r="H28" s="158">
        <v>135.79</v>
      </c>
      <c r="I28" s="157">
        <f>ROUND(E28*H28,2)</f>
        <v>1561.59</v>
      </c>
      <c r="J28" s="158">
        <v>237.71</v>
      </c>
      <c r="K28" s="157">
        <f>ROUND(E28*J28,2)</f>
        <v>2733.67</v>
      </c>
      <c r="L28" s="157">
        <v>21</v>
      </c>
      <c r="M28" s="157">
        <f>G28*(1+L28/100)</f>
        <v>0</v>
      </c>
      <c r="N28" s="156">
        <v>1.6000000000000001E-4</v>
      </c>
      <c r="O28" s="156">
        <f>ROUND(E28*N28,2)</f>
        <v>0</v>
      </c>
      <c r="P28" s="156">
        <v>0</v>
      </c>
      <c r="Q28" s="156">
        <f>ROUND(E28*P28,2)</f>
        <v>0</v>
      </c>
      <c r="R28" s="157"/>
      <c r="S28" s="157" t="s">
        <v>98</v>
      </c>
      <c r="T28" s="157" t="s">
        <v>98</v>
      </c>
      <c r="U28" s="157">
        <v>0.41099999999999998</v>
      </c>
      <c r="V28" s="157">
        <f>ROUND(E28*U28,2)</f>
        <v>4.7300000000000004</v>
      </c>
      <c r="W28" s="157"/>
      <c r="X28" s="157" t="s">
        <v>99</v>
      </c>
      <c r="Y28" s="157" t="s">
        <v>100</v>
      </c>
      <c r="Z28" s="147"/>
      <c r="AA28" s="147"/>
      <c r="AB28" s="147"/>
      <c r="AC28" s="147"/>
      <c r="AD28" s="147"/>
      <c r="AE28" s="147"/>
      <c r="AF28" s="147"/>
      <c r="AG28" s="147" t="s">
        <v>101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184" t="s">
        <v>130</v>
      </c>
      <c r="D29" s="159"/>
      <c r="E29" s="160">
        <v>11.5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103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33.75" outlineLevel="1" x14ac:dyDescent="0.2">
      <c r="A30" s="170">
        <v>9</v>
      </c>
      <c r="B30" s="171" t="s">
        <v>131</v>
      </c>
      <c r="C30" s="183" t="s">
        <v>132</v>
      </c>
      <c r="D30" s="172" t="s">
        <v>133</v>
      </c>
      <c r="E30" s="173">
        <v>44</v>
      </c>
      <c r="F30" s="174"/>
      <c r="G30" s="175">
        <f>ROUND(E30*F30,2)</f>
        <v>0</v>
      </c>
      <c r="H30" s="158">
        <v>0</v>
      </c>
      <c r="I30" s="157">
        <f>ROUND(E30*H30,2)</f>
        <v>0</v>
      </c>
      <c r="J30" s="158">
        <v>300</v>
      </c>
      <c r="K30" s="157">
        <f>ROUND(E30*J30,2)</f>
        <v>13200</v>
      </c>
      <c r="L30" s="157">
        <v>21</v>
      </c>
      <c r="M30" s="157">
        <f>G30*(1+L30/100)</f>
        <v>0</v>
      </c>
      <c r="N30" s="156">
        <v>0</v>
      </c>
      <c r="O30" s="156">
        <f>ROUND(E30*N30,2)</f>
        <v>0</v>
      </c>
      <c r="P30" s="156">
        <v>0</v>
      </c>
      <c r="Q30" s="156">
        <f>ROUND(E30*P30,2)</f>
        <v>0</v>
      </c>
      <c r="R30" s="157"/>
      <c r="S30" s="157" t="s">
        <v>114</v>
      </c>
      <c r="T30" s="157" t="s">
        <v>115</v>
      </c>
      <c r="U30" s="157">
        <v>0</v>
      </c>
      <c r="V30" s="157">
        <f>ROUND(E30*U30,2)</f>
        <v>0</v>
      </c>
      <c r="W30" s="157"/>
      <c r="X30" s="157" t="s">
        <v>99</v>
      </c>
      <c r="Y30" s="157" t="s">
        <v>100</v>
      </c>
      <c r="Z30" s="147"/>
      <c r="AA30" s="147"/>
      <c r="AB30" s="147"/>
      <c r="AC30" s="147"/>
      <c r="AD30" s="147"/>
      <c r="AE30" s="147"/>
      <c r="AF30" s="147"/>
      <c r="AG30" s="147" t="s">
        <v>101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">
      <c r="A31" s="154"/>
      <c r="B31" s="155"/>
      <c r="C31" s="184" t="s">
        <v>134</v>
      </c>
      <c r="D31" s="159"/>
      <c r="E31" s="160">
        <v>44</v>
      </c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103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70">
        <v>10</v>
      </c>
      <c r="B32" s="171" t="s">
        <v>135</v>
      </c>
      <c r="C32" s="183" t="s">
        <v>136</v>
      </c>
      <c r="D32" s="172" t="s">
        <v>108</v>
      </c>
      <c r="E32" s="173">
        <v>12.65</v>
      </c>
      <c r="F32" s="174"/>
      <c r="G32" s="175">
        <f>ROUND(E32*F32,2)</f>
        <v>0</v>
      </c>
      <c r="H32" s="158">
        <v>440.5</v>
      </c>
      <c r="I32" s="157">
        <f>ROUND(E32*H32,2)</f>
        <v>5572.33</v>
      </c>
      <c r="J32" s="158">
        <v>0</v>
      </c>
      <c r="K32" s="157">
        <f>ROUND(E32*J32,2)</f>
        <v>0</v>
      </c>
      <c r="L32" s="157">
        <v>21</v>
      </c>
      <c r="M32" s="157">
        <f>G32*(1+L32/100)</f>
        <v>0</v>
      </c>
      <c r="N32" s="156">
        <v>2.0999999999999999E-3</v>
      </c>
      <c r="O32" s="156">
        <f>ROUND(E32*N32,2)</f>
        <v>0.03</v>
      </c>
      <c r="P32" s="156">
        <v>0</v>
      </c>
      <c r="Q32" s="156">
        <f>ROUND(E32*P32,2)</f>
        <v>0</v>
      </c>
      <c r="R32" s="157" t="s">
        <v>137</v>
      </c>
      <c r="S32" s="157" t="s">
        <v>98</v>
      </c>
      <c r="T32" s="157" t="s">
        <v>98</v>
      </c>
      <c r="U32" s="157">
        <v>0</v>
      </c>
      <c r="V32" s="157">
        <f>ROUND(E32*U32,2)</f>
        <v>0</v>
      </c>
      <c r="W32" s="157"/>
      <c r="X32" s="157" t="s">
        <v>138</v>
      </c>
      <c r="Y32" s="157" t="s">
        <v>100</v>
      </c>
      <c r="Z32" s="147"/>
      <c r="AA32" s="147"/>
      <c r="AB32" s="147"/>
      <c r="AC32" s="147"/>
      <c r="AD32" s="147"/>
      <c r="AE32" s="147"/>
      <c r="AF32" s="147"/>
      <c r="AG32" s="147" t="s">
        <v>139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2" x14ac:dyDescent="0.2">
      <c r="A33" s="154"/>
      <c r="B33" s="155"/>
      <c r="C33" s="184" t="s">
        <v>140</v>
      </c>
      <c r="D33" s="159"/>
      <c r="E33" s="160">
        <v>12.65</v>
      </c>
      <c r="F33" s="157"/>
      <c r="G33" s="157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103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0">
        <v>11</v>
      </c>
      <c r="B34" s="171" t="s">
        <v>141</v>
      </c>
      <c r="C34" s="183" t="s">
        <v>142</v>
      </c>
      <c r="D34" s="172" t="s">
        <v>108</v>
      </c>
      <c r="E34" s="173">
        <v>72.599999999999994</v>
      </c>
      <c r="F34" s="174"/>
      <c r="G34" s="175">
        <f>ROUND(E34*F34,2)</f>
        <v>0</v>
      </c>
      <c r="H34" s="158">
        <v>97.8</v>
      </c>
      <c r="I34" s="157">
        <f>ROUND(E34*H34,2)</f>
        <v>7100.28</v>
      </c>
      <c r="J34" s="158">
        <v>0</v>
      </c>
      <c r="K34" s="157">
        <f>ROUND(E34*J34,2)</f>
        <v>0</v>
      </c>
      <c r="L34" s="157">
        <v>21</v>
      </c>
      <c r="M34" s="157">
        <f>G34*(1+L34/100)</f>
        <v>0</v>
      </c>
      <c r="N34" s="156">
        <v>5.0000000000000001E-4</v>
      </c>
      <c r="O34" s="156">
        <f>ROUND(E34*N34,2)</f>
        <v>0.04</v>
      </c>
      <c r="P34" s="156">
        <v>0</v>
      </c>
      <c r="Q34" s="156">
        <f>ROUND(E34*P34,2)</f>
        <v>0</v>
      </c>
      <c r="R34" s="157" t="s">
        <v>137</v>
      </c>
      <c r="S34" s="157" t="s">
        <v>98</v>
      </c>
      <c r="T34" s="157" t="s">
        <v>98</v>
      </c>
      <c r="U34" s="157">
        <v>0</v>
      </c>
      <c r="V34" s="157">
        <f>ROUND(E34*U34,2)</f>
        <v>0</v>
      </c>
      <c r="W34" s="157"/>
      <c r="X34" s="157" t="s">
        <v>138</v>
      </c>
      <c r="Y34" s="157" t="s">
        <v>100</v>
      </c>
      <c r="Z34" s="147"/>
      <c r="AA34" s="147"/>
      <c r="AB34" s="147"/>
      <c r="AC34" s="147"/>
      <c r="AD34" s="147"/>
      <c r="AE34" s="147"/>
      <c r="AF34" s="147"/>
      <c r="AG34" s="147" t="s">
        <v>139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2" x14ac:dyDescent="0.2">
      <c r="A35" s="154"/>
      <c r="B35" s="155"/>
      <c r="C35" s="184" t="s">
        <v>143</v>
      </c>
      <c r="D35" s="159"/>
      <c r="E35" s="160">
        <v>36.299999999999997</v>
      </c>
      <c r="F35" s="157"/>
      <c r="G35" s="1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103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3" x14ac:dyDescent="0.2">
      <c r="A36" s="154"/>
      <c r="B36" s="155"/>
      <c r="C36" s="184" t="s">
        <v>143</v>
      </c>
      <c r="D36" s="159"/>
      <c r="E36" s="160">
        <v>36.299999999999997</v>
      </c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103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x14ac:dyDescent="0.2">
      <c r="A37" s="163" t="s">
        <v>93</v>
      </c>
      <c r="B37" s="164" t="s">
        <v>61</v>
      </c>
      <c r="C37" s="182" t="s">
        <v>62</v>
      </c>
      <c r="D37" s="165"/>
      <c r="E37" s="166"/>
      <c r="F37" s="167"/>
      <c r="G37" s="168">
        <f>SUMIF(AG38:AG59,"&lt;&gt;NOR",G38:G59)</f>
        <v>0</v>
      </c>
      <c r="H37" s="162"/>
      <c r="I37" s="162">
        <f>SUM(I38:I59)</f>
        <v>0</v>
      </c>
      <c r="J37" s="162"/>
      <c r="K37" s="162">
        <f>SUM(K38:K59)</f>
        <v>773267.26</v>
      </c>
      <c r="L37" s="162"/>
      <c r="M37" s="162">
        <f>SUM(M38:M59)</f>
        <v>0</v>
      </c>
      <c r="N37" s="161"/>
      <c r="O37" s="161">
        <f>SUM(O38:O59)</f>
        <v>0</v>
      </c>
      <c r="P37" s="161"/>
      <c r="Q37" s="161">
        <f>SUM(Q38:Q59)</f>
        <v>0</v>
      </c>
      <c r="R37" s="162"/>
      <c r="S37" s="162"/>
      <c r="T37" s="162"/>
      <c r="U37" s="162"/>
      <c r="V37" s="162">
        <f>SUM(V38:V59)</f>
        <v>0</v>
      </c>
      <c r="W37" s="162"/>
      <c r="X37" s="162"/>
      <c r="Y37" s="162"/>
      <c r="AG37" t="s">
        <v>94</v>
      </c>
    </row>
    <row r="38" spans="1:60" outlineLevel="1" x14ac:dyDescent="0.2">
      <c r="A38" s="170">
        <v>12</v>
      </c>
      <c r="B38" s="171" t="s">
        <v>144</v>
      </c>
      <c r="C38" s="183" t="s">
        <v>145</v>
      </c>
      <c r="D38" s="172" t="s">
        <v>146</v>
      </c>
      <c r="E38" s="173">
        <v>2216.87862</v>
      </c>
      <c r="F38" s="174"/>
      <c r="G38" s="175">
        <f>ROUND(E38*F38,2)</f>
        <v>0</v>
      </c>
      <c r="H38" s="158">
        <v>0</v>
      </c>
      <c r="I38" s="157">
        <f>ROUND(E38*H38,2)</f>
        <v>0</v>
      </c>
      <c r="J38" s="158">
        <v>149</v>
      </c>
      <c r="K38" s="157">
        <f>ROUND(E38*J38,2)</f>
        <v>330314.90999999997</v>
      </c>
      <c r="L38" s="157">
        <v>21</v>
      </c>
      <c r="M38" s="157">
        <f>G38*(1+L38/100)</f>
        <v>0</v>
      </c>
      <c r="N38" s="156">
        <v>0</v>
      </c>
      <c r="O38" s="156">
        <f>ROUND(E38*N38,2)</f>
        <v>0</v>
      </c>
      <c r="P38" s="156">
        <v>0</v>
      </c>
      <c r="Q38" s="156">
        <f>ROUND(E38*P38,2)</f>
        <v>0</v>
      </c>
      <c r="R38" s="157"/>
      <c r="S38" s="157" t="s">
        <v>114</v>
      </c>
      <c r="T38" s="157" t="s">
        <v>115</v>
      </c>
      <c r="U38" s="157">
        <v>0</v>
      </c>
      <c r="V38" s="157">
        <f>ROUND(E38*U38,2)</f>
        <v>0</v>
      </c>
      <c r="W38" s="157"/>
      <c r="X38" s="157" t="s">
        <v>99</v>
      </c>
      <c r="Y38" s="157" t="s">
        <v>100</v>
      </c>
      <c r="Z38" s="147"/>
      <c r="AA38" s="147"/>
      <c r="AB38" s="147"/>
      <c r="AC38" s="147"/>
      <c r="AD38" s="147"/>
      <c r="AE38" s="147"/>
      <c r="AF38" s="147"/>
      <c r="AG38" s="147" t="s">
        <v>101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2" x14ac:dyDescent="0.2">
      <c r="A39" s="154"/>
      <c r="B39" s="155"/>
      <c r="C39" s="184" t="s">
        <v>147</v>
      </c>
      <c r="D39" s="159"/>
      <c r="E39" s="160">
        <v>2216.87862</v>
      </c>
      <c r="F39" s="157"/>
      <c r="G39" s="157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103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70">
        <v>13</v>
      </c>
      <c r="B40" s="171" t="s">
        <v>148</v>
      </c>
      <c r="C40" s="183" t="s">
        <v>149</v>
      </c>
      <c r="D40" s="172" t="s">
        <v>146</v>
      </c>
      <c r="E40" s="173">
        <v>50.549399999999999</v>
      </c>
      <c r="F40" s="174"/>
      <c r="G40" s="175">
        <f>ROUND(E40*F40,2)</f>
        <v>0</v>
      </c>
      <c r="H40" s="158">
        <v>0</v>
      </c>
      <c r="I40" s="157">
        <f>ROUND(E40*H40,2)</f>
        <v>0</v>
      </c>
      <c r="J40" s="158">
        <v>159</v>
      </c>
      <c r="K40" s="157">
        <f>ROUND(E40*J40,2)</f>
        <v>8037.35</v>
      </c>
      <c r="L40" s="157">
        <v>21</v>
      </c>
      <c r="M40" s="157">
        <f>G40*(1+L40/100)</f>
        <v>0</v>
      </c>
      <c r="N40" s="156">
        <v>0</v>
      </c>
      <c r="O40" s="156">
        <f>ROUND(E40*N40,2)</f>
        <v>0</v>
      </c>
      <c r="P40" s="156">
        <v>0</v>
      </c>
      <c r="Q40" s="156">
        <f>ROUND(E40*P40,2)</f>
        <v>0</v>
      </c>
      <c r="R40" s="157"/>
      <c r="S40" s="157" t="s">
        <v>114</v>
      </c>
      <c r="T40" s="157" t="s">
        <v>115</v>
      </c>
      <c r="U40" s="157">
        <v>0</v>
      </c>
      <c r="V40" s="157">
        <f>ROUND(E40*U40,2)</f>
        <v>0</v>
      </c>
      <c r="W40" s="157"/>
      <c r="X40" s="157" t="s">
        <v>99</v>
      </c>
      <c r="Y40" s="157" t="s">
        <v>100</v>
      </c>
      <c r="Z40" s="147"/>
      <c r="AA40" s="147"/>
      <c r="AB40" s="147"/>
      <c r="AC40" s="147"/>
      <c r="AD40" s="147"/>
      <c r="AE40" s="147"/>
      <c r="AF40" s="147"/>
      <c r="AG40" s="147" t="s">
        <v>101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2" x14ac:dyDescent="0.2">
      <c r="A41" s="154"/>
      <c r="B41" s="155"/>
      <c r="C41" s="184" t="s">
        <v>150</v>
      </c>
      <c r="D41" s="159"/>
      <c r="E41" s="160">
        <v>50.549399999999999</v>
      </c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103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76">
        <v>14</v>
      </c>
      <c r="B42" s="177" t="s">
        <v>151</v>
      </c>
      <c r="C42" s="185" t="s">
        <v>152</v>
      </c>
      <c r="D42" s="178" t="s">
        <v>113</v>
      </c>
      <c r="E42" s="179">
        <v>36</v>
      </c>
      <c r="F42" s="180"/>
      <c r="G42" s="181">
        <f>ROUND(E42*F42,2)</f>
        <v>0</v>
      </c>
      <c r="H42" s="158">
        <v>0</v>
      </c>
      <c r="I42" s="157">
        <f>ROUND(E42*H42,2)</f>
        <v>0</v>
      </c>
      <c r="J42" s="158">
        <v>1200</v>
      </c>
      <c r="K42" s="157">
        <f>ROUND(E42*J42,2)</f>
        <v>43200</v>
      </c>
      <c r="L42" s="157">
        <v>21</v>
      </c>
      <c r="M42" s="157">
        <f>G42*(1+L42/100)</f>
        <v>0</v>
      </c>
      <c r="N42" s="156">
        <v>0</v>
      </c>
      <c r="O42" s="156">
        <f>ROUND(E42*N42,2)</f>
        <v>0</v>
      </c>
      <c r="P42" s="156">
        <v>0</v>
      </c>
      <c r="Q42" s="156">
        <f>ROUND(E42*P42,2)</f>
        <v>0</v>
      </c>
      <c r="R42" s="157"/>
      <c r="S42" s="157" t="s">
        <v>114</v>
      </c>
      <c r="T42" s="157" t="s">
        <v>115</v>
      </c>
      <c r="U42" s="157">
        <v>0</v>
      </c>
      <c r="V42" s="157">
        <f>ROUND(E42*U42,2)</f>
        <v>0</v>
      </c>
      <c r="W42" s="157"/>
      <c r="X42" s="157" t="s">
        <v>99</v>
      </c>
      <c r="Y42" s="157" t="s">
        <v>100</v>
      </c>
      <c r="Z42" s="147"/>
      <c r="AA42" s="147"/>
      <c r="AB42" s="147"/>
      <c r="AC42" s="147"/>
      <c r="AD42" s="147"/>
      <c r="AE42" s="147"/>
      <c r="AF42" s="147"/>
      <c r="AG42" s="147" t="s">
        <v>101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2.5" outlineLevel="1" x14ac:dyDescent="0.2">
      <c r="A43" s="170">
        <v>15</v>
      </c>
      <c r="B43" s="171" t="s">
        <v>153</v>
      </c>
      <c r="C43" s="183" t="s">
        <v>154</v>
      </c>
      <c r="D43" s="172" t="s">
        <v>113</v>
      </c>
      <c r="E43" s="173">
        <v>80</v>
      </c>
      <c r="F43" s="174"/>
      <c r="G43" s="175">
        <f>ROUND(E43*F43,2)</f>
        <v>0</v>
      </c>
      <c r="H43" s="158">
        <v>0</v>
      </c>
      <c r="I43" s="157">
        <f>ROUND(E43*H43,2)</f>
        <v>0</v>
      </c>
      <c r="J43" s="158">
        <v>1000</v>
      </c>
      <c r="K43" s="157">
        <f>ROUND(E43*J43,2)</f>
        <v>80000</v>
      </c>
      <c r="L43" s="157">
        <v>21</v>
      </c>
      <c r="M43" s="157">
        <f>G43*(1+L43/100)</f>
        <v>0</v>
      </c>
      <c r="N43" s="156">
        <v>0</v>
      </c>
      <c r="O43" s="156">
        <f>ROUND(E43*N43,2)</f>
        <v>0</v>
      </c>
      <c r="P43" s="156">
        <v>0</v>
      </c>
      <c r="Q43" s="156">
        <f>ROUND(E43*P43,2)</f>
        <v>0</v>
      </c>
      <c r="R43" s="157"/>
      <c r="S43" s="157" t="s">
        <v>114</v>
      </c>
      <c r="T43" s="157" t="s">
        <v>115</v>
      </c>
      <c r="U43" s="157">
        <v>0</v>
      </c>
      <c r="V43" s="157">
        <f>ROUND(E43*U43,2)</f>
        <v>0</v>
      </c>
      <c r="W43" s="157"/>
      <c r="X43" s="157" t="s">
        <v>99</v>
      </c>
      <c r="Y43" s="157" t="s">
        <v>100</v>
      </c>
      <c r="Z43" s="147"/>
      <c r="AA43" s="147"/>
      <c r="AB43" s="147"/>
      <c r="AC43" s="147"/>
      <c r="AD43" s="147"/>
      <c r="AE43" s="147"/>
      <c r="AF43" s="147"/>
      <c r="AG43" s="147" t="s">
        <v>101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2" x14ac:dyDescent="0.2">
      <c r="A44" s="154"/>
      <c r="B44" s="155"/>
      <c r="C44" s="184" t="s">
        <v>302</v>
      </c>
      <c r="D44" s="159"/>
      <c r="E44" s="160">
        <v>74</v>
      </c>
      <c r="F44" s="157"/>
      <c r="G44" s="1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103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3" x14ac:dyDescent="0.2">
      <c r="A45" s="154"/>
      <c r="B45" s="155"/>
      <c r="C45" s="184" t="s">
        <v>155</v>
      </c>
      <c r="D45" s="159"/>
      <c r="E45" s="160">
        <v>6</v>
      </c>
      <c r="F45" s="157"/>
      <c r="G45" s="1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103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2.5" outlineLevel="1" x14ac:dyDescent="0.2">
      <c r="A46" s="170">
        <v>16</v>
      </c>
      <c r="B46" s="171" t="s">
        <v>156</v>
      </c>
      <c r="C46" s="183" t="s">
        <v>157</v>
      </c>
      <c r="D46" s="172" t="s">
        <v>113</v>
      </c>
      <c r="E46" s="173">
        <v>24</v>
      </c>
      <c r="F46" s="174"/>
      <c r="G46" s="175">
        <f>ROUND(E46*F46,2)</f>
        <v>0</v>
      </c>
      <c r="H46" s="158">
        <v>0</v>
      </c>
      <c r="I46" s="157">
        <f>ROUND(E46*H46,2)</f>
        <v>0</v>
      </c>
      <c r="J46" s="158">
        <v>600</v>
      </c>
      <c r="K46" s="157">
        <f>ROUND(E46*J46,2)</f>
        <v>14400</v>
      </c>
      <c r="L46" s="157">
        <v>21</v>
      </c>
      <c r="M46" s="157">
        <f>G46*(1+L46/100)</f>
        <v>0</v>
      </c>
      <c r="N46" s="156">
        <v>0</v>
      </c>
      <c r="O46" s="156">
        <f>ROUND(E46*N46,2)</f>
        <v>0</v>
      </c>
      <c r="P46" s="156">
        <v>0</v>
      </c>
      <c r="Q46" s="156">
        <f>ROUND(E46*P46,2)</f>
        <v>0</v>
      </c>
      <c r="R46" s="157"/>
      <c r="S46" s="157" t="s">
        <v>114</v>
      </c>
      <c r="T46" s="157" t="s">
        <v>115</v>
      </c>
      <c r="U46" s="157">
        <v>0</v>
      </c>
      <c r="V46" s="157">
        <f>ROUND(E46*U46,2)</f>
        <v>0</v>
      </c>
      <c r="W46" s="157"/>
      <c r="X46" s="157" t="s">
        <v>99</v>
      </c>
      <c r="Y46" s="157" t="s">
        <v>100</v>
      </c>
      <c r="Z46" s="147"/>
      <c r="AA46" s="147"/>
      <c r="AB46" s="147"/>
      <c r="AC46" s="147"/>
      <c r="AD46" s="147"/>
      <c r="AE46" s="147"/>
      <c r="AF46" s="147"/>
      <c r="AG46" s="147" t="s">
        <v>101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">
      <c r="A47" s="154"/>
      <c r="B47" s="155"/>
      <c r="C47" s="184" t="s">
        <v>303</v>
      </c>
      <c r="D47" s="159"/>
      <c r="E47" s="160">
        <v>20</v>
      </c>
      <c r="F47" s="157"/>
      <c r="G47" s="157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7"/>
      <c r="AA47" s="147"/>
      <c r="AB47" s="147"/>
      <c r="AC47" s="147"/>
      <c r="AD47" s="147"/>
      <c r="AE47" s="147"/>
      <c r="AF47" s="147"/>
      <c r="AG47" s="147" t="s">
        <v>103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">
      <c r="A48" s="154"/>
      <c r="B48" s="155"/>
      <c r="C48" s="184" t="s">
        <v>158</v>
      </c>
      <c r="D48" s="159"/>
      <c r="E48" s="160">
        <v>4</v>
      </c>
      <c r="F48" s="157"/>
      <c r="G48" s="1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103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ht="22.5" outlineLevel="1" x14ac:dyDescent="0.2">
      <c r="A49" s="176">
        <v>17</v>
      </c>
      <c r="B49" s="177" t="s">
        <v>159</v>
      </c>
      <c r="C49" s="185" t="s">
        <v>160</v>
      </c>
      <c r="D49" s="178" t="s">
        <v>113</v>
      </c>
      <c r="E49" s="179">
        <v>133</v>
      </c>
      <c r="F49" s="180"/>
      <c r="G49" s="181">
        <f t="shared" ref="G49:G59" si="0">ROUND(E49*F49,2)</f>
        <v>0</v>
      </c>
      <c r="H49" s="158">
        <v>0</v>
      </c>
      <c r="I49" s="157">
        <f t="shared" ref="I49:I59" si="1">ROUND(E49*H49,2)</f>
        <v>0</v>
      </c>
      <c r="J49" s="158">
        <v>600</v>
      </c>
      <c r="K49" s="157">
        <f t="shared" ref="K49:K59" si="2">ROUND(E49*J49,2)</f>
        <v>79800</v>
      </c>
      <c r="L49" s="157">
        <v>21</v>
      </c>
      <c r="M49" s="157">
        <f t="shared" ref="M49:M59" si="3">G49*(1+L49/100)</f>
        <v>0</v>
      </c>
      <c r="N49" s="156">
        <v>0</v>
      </c>
      <c r="O49" s="156">
        <f t="shared" ref="O49:O59" si="4">ROUND(E49*N49,2)</f>
        <v>0</v>
      </c>
      <c r="P49" s="156">
        <v>0</v>
      </c>
      <c r="Q49" s="156">
        <f t="shared" ref="Q49:Q59" si="5">ROUND(E49*P49,2)</f>
        <v>0</v>
      </c>
      <c r="R49" s="157"/>
      <c r="S49" s="157" t="s">
        <v>114</v>
      </c>
      <c r="T49" s="157" t="s">
        <v>115</v>
      </c>
      <c r="U49" s="157">
        <v>0</v>
      </c>
      <c r="V49" s="157">
        <f t="shared" ref="V49:V59" si="6">ROUND(E49*U49,2)</f>
        <v>0</v>
      </c>
      <c r="W49" s="157"/>
      <c r="X49" s="157" t="s">
        <v>99</v>
      </c>
      <c r="Y49" s="157" t="s">
        <v>100</v>
      </c>
      <c r="Z49" s="147"/>
      <c r="AA49" s="147"/>
      <c r="AB49" s="147"/>
      <c r="AC49" s="147"/>
      <c r="AD49" s="147"/>
      <c r="AE49" s="147"/>
      <c r="AF49" s="147"/>
      <c r="AG49" s="147" t="s">
        <v>101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ht="22.5" outlineLevel="1" x14ac:dyDescent="0.2">
      <c r="A50" s="176">
        <v>18</v>
      </c>
      <c r="B50" s="177" t="s">
        <v>161</v>
      </c>
      <c r="C50" s="185" t="s">
        <v>162</v>
      </c>
      <c r="D50" s="178" t="s">
        <v>113</v>
      </c>
      <c r="E50" s="179">
        <v>18</v>
      </c>
      <c r="F50" s="180"/>
      <c r="G50" s="181">
        <f t="shared" si="0"/>
        <v>0</v>
      </c>
      <c r="H50" s="158">
        <v>0</v>
      </c>
      <c r="I50" s="157">
        <f t="shared" si="1"/>
        <v>0</v>
      </c>
      <c r="J50" s="158">
        <v>1200</v>
      </c>
      <c r="K50" s="157">
        <f t="shared" si="2"/>
        <v>21600</v>
      </c>
      <c r="L50" s="157">
        <v>21</v>
      </c>
      <c r="M50" s="157">
        <f t="shared" si="3"/>
        <v>0</v>
      </c>
      <c r="N50" s="156">
        <v>0</v>
      </c>
      <c r="O50" s="156">
        <f t="shared" si="4"/>
        <v>0</v>
      </c>
      <c r="P50" s="156">
        <v>0</v>
      </c>
      <c r="Q50" s="156">
        <f t="shared" si="5"/>
        <v>0</v>
      </c>
      <c r="R50" s="157"/>
      <c r="S50" s="157" t="s">
        <v>114</v>
      </c>
      <c r="T50" s="157" t="s">
        <v>115</v>
      </c>
      <c r="U50" s="157">
        <v>0</v>
      </c>
      <c r="V50" s="157">
        <f t="shared" si="6"/>
        <v>0</v>
      </c>
      <c r="W50" s="157"/>
      <c r="X50" s="157" t="s">
        <v>99</v>
      </c>
      <c r="Y50" s="157" t="s">
        <v>100</v>
      </c>
      <c r="Z50" s="147"/>
      <c r="AA50" s="147"/>
      <c r="AB50" s="147"/>
      <c r="AC50" s="147"/>
      <c r="AD50" s="147"/>
      <c r="AE50" s="147"/>
      <c r="AF50" s="147"/>
      <c r="AG50" s="147" t="s">
        <v>101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ht="22.5" outlineLevel="1" x14ac:dyDescent="0.2">
      <c r="A51" s="176">
        <v>19</v>
      </c>
      <c r="B51" s="177" t="s">
        <v>163</v>
      </c>
      <c r="C51" s="185" t="s">
        <v>164</v>
      </c>
      <c r="D51" s="178" t="s">
        <v>113</v>
      </c>
      <c r="E51" s="179">
        <v>80</v>
      </c>
      <c r="F51" s="180"/>
      <c r="G51" s="181">
        <f t="shared" si="0"/>
        <v>0</v>
      </c>
      <c r="H51" s="158">
        <v>0</v>
      </c>
      <c r="I51" s="157">
        <f t="shared" si="1"/>
        <v>0</v>
      </c>
      <c r="J51" s="158">
        <v>10</v>
      </c>
      <c r="K51" s="157">
        <f t="shared" si="2"/>
        <v>800</v>
      </c>
      <c r="L51" s="157">
        <v>21</v>
      </c>
      <c r="M51" s="157">
        <f t="shared" si="3"/>
        <v>0</v>
      </c>
      <c r="N51" s="156">
        <v>0</v>
      </c>
      <c r="O51" s="156">
        <f t="shared" si="4"/>
        <v>0</v>
      </c>
      <c r="P51" s="156">
        <v>0</v>
      </c>
      <c r="Q51" s="156">
        <f t="shared" si="5"/>
        <v>0</v>
      </c>
      <c r="R51" s="157"/>
      <c r="S51" s="157" t="s">
        <v>114</v>
      </c>
      <c r="T51" s="157" t="s">
        <v>115</v>
      </c>
      <c r="U51" s="157">
        <v>0</v>
      </c>
      <c r="V51" s="157">
        <f t="shared" si="6"/>
        <v>0</v>
      </c>
      <c r="W51" s="157"/>
      <c r="X51" s="157" t="s">
        <v>99</v>
      </c>
      <c r="Y51" s="157" t="s">
        <v>100</v>
      </c>
      <c r="Z51" s="147"/>
      <c r="AA51" s="147"/>
      <c r="AB51" s="147"/>
      <c r="AC51" s="147"/>
      <c r="AD51" s="147"/>
      <c r="AE51" s="147"/>
      <c r="AF51" s="147"/>
      <c r="AG51" s="147" t="s">
        <v>101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ht="22.5" outlineLevel="1" x14ac:dyDescent="0.2">
      <c r="A52" s="176">
        <v>20</v>
      </c>
      <c r="B52" s="177" t="s">
        <v>165</v>
      </c>
      <c r="C52" s="185" t="s">
        <v>166</v>
      </c>
      <c r="D52" s="178" t="s">
        <v>113</v>
      </c>
      <c r="E52" s="179">
        <v>49</v>
      </c>
      <c r="F52" s="180"/>
      <c r="G52" s="181">
        <f t="shared" si="0"/>
        <v>0</v>
      </c>
      <c r="H52" s="158">
        <v>0</v>
      </c>
      <c r="I52" s="157">
        <f t="shared" si="1"/>
        <v>0</v>
      </c>
      <c r="J52" s="158">
        <v>110</v>
      </c>
      <c r="K52" s="157">
        <f t="shared" si="2"/>
        <v>5390</v>
      </c>
      <c r="L52" s="157">
        <v>21</v>
      </c>
      <c r="M52" s="157">
        <f t="shared" si="3"/>
        <v>0</v>
      </c>
      <c r="N52" s="156">
        <v>0</v>
      </c>
      <c r="O52" s="156">
        <f t="shared" si="4"/>
        <v>0</v>
      </c>
      <c r="P52" s="156">
        <v>0</v>
      </c>
      <c r="Q52" s="156">
        <f t="shared" si="5"/>
        <v>0</v>
      </c>
      <c r="R52" s="157"/>
      <c r="S52" s="157" t="s">
        <v>114</v>
      </c>
      <c r="T52" s="157" t="s">
        <v>115</v>
      </c>
      <c r="U52" s="157">
        <v>0</v>
      </c>
      <c r="V52" s="157">
        <f t="shared" si="6"/>
        <v>0</v>
      </c>
      <c r="W52" s="157"/>
      <c r="X52" s="157" t="s">
        <v>99</v>
      </c>
      <c r="Y52" s="157" t="s">
        <v>100</v>
      </c>
      <c r="Z52" s="147"/>
      <c r="AA52" s="147"/>
      <c r="AB52" s="147"/>
      <c r="AC52" s="147"/>
      <c r="AD52" s="147"/>
      <c r="AE52" s="147"/>
      <c r="AF52" s="147"/>
      <c r="AG52" s="147" t="s">
        <v>101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76">
        <v>21</v>
      </c>
      <c r="B53" s="177" t="s">
        <v>167</v>
      </c>
      <c r="C53" s="185" t="s">
        <v>168</v>
      </c>
      <c r="D53" s="178" t="s">
        <v>113</v>
      </c>
      <c r="E53" s="179">
        <v>25</v>
      </c>
      <c r="F53" s="180"/>
      <c r="G53" s="181">
        <f t="shared" si="0"/>
        <v>0</v>
      </c>
      <c r="H53" s="158">
        <v>0</v>
      </c>
      <c r="I53" s="157">
        <f t="shared" si="1"/>
        <v>0</v>
      </c>
      <c r="J53" s="158">
        <v>5</v>
      </c>
      <c r="K53" s="157">
        <f t="shared" si="2"/>
        <v>125</v>
      </c>
      <c r="L53" s="157">
        <v>21</v>
      </c>
      <c r="M53" s="157">
        <f t="shared" si="3"/>
        <v>0</v>
      </c>
      <c r="N53" s="156">
        <v>0</v>
      </c>
      <c r="O53" s="156">
        <f t="shared" si="4"/>
        <v>0</v>
      </c>
      <c r="P53" s="156">
        <v>0</v>
      </c>
      <c r="Q53" s="156">
        <f t="shared" si="5"/>
        <v>0</v>
      </c>
      <c r="R53" s="157"/>
      <c r="S53" s="157" t="s">
        <v>114</v>
      </c>
      <c r="T53" s="157" t="s">
        <v>115</v>
      </c>
      <c r="U53" s="157">
        <v>0</v>
      </c>
      <c r="V53" s="157">
        <f t="shared" si="6"/>
        <v>0</v>
      </c>
      <c r="W53" s="157"/>
      <c r="X53" s="157" t="s">
        <v>99</v>
      </c>
      <c r="Y53" s="157" t="s">
        <v>100</v>
      </c>
      <c r="Z53" s="147"/>
      <c r="AA53" s="147"/>
      <c r="AB53" s="147"/>
      <c r="AC53" s="147"/>
      <c r="AD53" s="147"/>
      <c r="AE53" s="147"/>
      <c r="AF53" s="147"/>
      <c r="AG53" s="147" t="s">
        <v>101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ht="22.5" outlineLevel="1" x14ac:dyDescent="0.2">
      <c r="A54" s="176">
        <v>22</v>
      </c>
      <c r="B54" s="177" t="s">
        <v>169</v>
      </c>
      <c r="C54" s="185" t="s">
        <v>170</v>
      </c>
      <c r="D54" s="178" t="s">
        <v>133</v>
      </c>
      <c r="E54" s="179">
        <v>45</v>
      </c>
      <c r="F54" s="180"/>
      <c r="G54" s="181">
        <f t="shared" si="0"/>
        <v>0</v>
      </c>
      <c r="H54" s="158">
        <v>0</v>
      </c>
      <c r="I54" s="157">
        <f t="shared" si="1"/>
        <v>0</v>
      </c>
      <c r="J54" s="158">
        <v>40</v>
      </c>
      <c r="K54" s="157">
        <f t="shared" si="2"/>
        <v>1800</v>
      </c>
      <c r="L54" s="157">
        <v>21</v>
      </c>
      <c r="M54" s="157">
        <f t="shared" si="3"/>
        <v>0</v>
      </c>
      <c r="N54" s="156">
        <v>0</v>
      </c>
      <c r="O54" s="156">
        <f t="shared" si="4"/>
        <v>0</v>
      </c>
      <c r="P54" s="156">
        <v>0</v>
      </c>
      <c r="Q54" s="156">
        <f t="shared" si="5"/>
        <v>0</v>
      </c>
      <c r="R54" s="157"/>
      <c r="S54" s="157" t="s">
        <v>114</v>
      </c>
      <c r="T54" s="157" t="s">
        <v>115</v>
      </c>
      <c r="U54" s="157">
        <v>0</v>
      </c>
      <c r="V54" s="157">
        <f t="shared" si="6"/>
        <v>0</v>
      </c>
      <c r="W54" s="157"/>
      <c r="X54" s="157" t="s">
        <v>99</v>
      </c>
      <c r="Y54" s="157" t="s">
        <v>100</v>
      </c>
      <c r="Z54" s="147"/>
      <c r="AA54" s="147"/>
      <c r="AB54" s="147"/>
      <c r="AC54" s="147"/>
      <c r="AD54" s="147"/>
      <c r="AE54" s="147"/>
      <c r="AF54" s="147"/>
      <c r="AG54" s="147" t="s">
        <v>101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22.5" outlineLevel="1" x14ac:dyDescent="0.2">
      <c r="A55" s="176">
        <v>23</v>
      </c>
      <c r="B55" s="177" t="s">
        <v>171</v>
      </c>
      <c r="C55" s="185" t="s">
        <v>172</v>
      </c>
      <c r="D55" s="178" t="s">
        <v>113</v>
      </c>
      <c r="E55" s="179">
        <v>49</v>
      </c>
      <c r="F55" s="180"/>
      <c r="G55" s="181">
        <f t="shared" si="0"/>
        <v>0</v>
      </c>
      <c r="H55" s="158">
        <v>0</v>
      </c>
      <c r="I55" s="157">
        <f t="shared" si="1"/>
        <v>0</v>
      </c>
      <c r="J55" s="158">
        <v>200</v>
      </c>
      <c r="K55" s="157">
        <f t="shared" si="2"/>
        <v>9800</v>
      </c>
      <c r="L55" s="157">
        <v>21</v>
      </c>
      <c r="M55" s="157">
        <f t="shared" si="3"/>
        <v>0</v>
      </c>
      <c r="N55" s="156">
        <v>0</v>
      </c>
      <c r="O55" s="156">
        <f t="shared" si="4"/>
        <v>0</v>
      </c>
      <c r="P55" s="156">
        <v>0</v>
      </c>
      <c r="Q55" s="156">
        <f t="shared" si="5"/>
        <v>0</v>
      </c>
      <c r="R55" s="157"/>
      <c r="S55" s="157" t="s">
        <v>114</v>
      </c>
      <c r="T55" s="157" t="s">
        <v>115</v>
      </c>
      <c r="U55" s="157">
        <v>0</v>
      </c>
      <c r="V55" s="157">
        <f t="shared" si="6"/>
        <v>0</v>
      </c>
      <c r="W55" s="157"/>
      <c r="X55" s="157" t="s">
        <v>99</v>
      </c>
      <c r="Y55" s="157" t="s">
        <v>100</v>
      </c>
      <c r="Z55" s="147"/>
      <c r="AA55" s="147"/>
      <c r="AB55" s="147"/>
      <c r="AC55" s="147"/>
      <c r="AD55" s="147"/>
      <c r="AE55" s="147"/>
      <c r="AF55" s="147"/>
      <c r="AG55" s="147" t="s">
        <v>101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76">
        <v>24</v>
      </c>
      <c r="B56" s="177" t="s">
        <v>173</v>
      </c>
      <c r="C56" s="185" t="s">
        <v>174</v>
      </c>
      <c r="D56" s="178" t="s">
        <v>175</v>
      </c>
      <c r="E56" s="179">
        <v>1</v>
      </c>
      <c r="F56" s="180">
        <f>'Zemní vruty'!K23</f>
        <v>0</v>
      </c>
      <c r="G56" s="181">
        <f t="shared" si="0"/>
        <v>0</v>
      </c>
      <c r="H56" s="158">
        <v>0</v>
      </c>
      <c r="I56" s="157">
        <f t="shared" si="1"/>
        <v>0</v>
      </c>
      <c r="J56" s="158">
        <v>42000</v>
      </c>
      <c r="K56" s="157">
        <f t="shared" si="2"/>
        <v>42000</v>
      </c>
      <c r="L56" s="157">
        <v>21</v>
      </c>
      <c r="M56" s="157">
        <f t="shared" si="3"/>
        <v>0</v>
      </c>
      <c r="N56" s="156">
        <v>0</v>
      </c>
      <c r="O56" s="156">
        <f t="shared" si="4"/>
        <v>0</v>
      </c>
      <c r="P56" s="156">
        <v>0</v>
      </c>
      <c r="Q56" s="156">
        <f t="shared" si="5"/>
        <v>0</v>
      </c>
      <c r="R56" s="157"/>
      <c r="S56" s="157" t="s">
        <v>114</v>
      </c>
      <c r="T56" s="157" t="s">
        <v>115</v>
      </c>
      <c r="U56" s="157">
        <v>0</v>
      </c>
      <c r="V56" s="157">
        <f t="shared" si="6"/>
        <v>0</v>
      </c>
      <c r="W56" s="157"/>
      <c r="X56" s="157" t="s">
        <v>99</v>
      </c>
      <c r="Y56" s="157" t="s">
        <v>100</v>
      </c>
      <c r="Z56" s="147"/>
      <c r="AA56" s="147"/>
      <c r="AB56" s="147"/>
      <c r="AC56" s="147"/>
      <c r="AD56" s="147"/>
      <c r="AE56" s="147"/>
      <c r="AF56" s="147"/>
      <c r="AG56" s="147" t="s">
        <v>101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76">
        <v>25</v>
      </c>
      <c r="B57" s="177" t="s">
        <v>176</v>
      </c>
      <c r="C57" s="185" t="s">
        <v>177</v>
      </c>
      <c r="D57" s="178" t="s">
        <v>175</v>
      </c>
      <c r="E57" s="179">
        <v>1</v>
      </c>
      <c r="F57" s="180">
        <f>Ztužení!O12</f>
        <v>0</v>
      </c>
      <c r="G57" s="181">
        <f t="shared" si="0"/>
        <v>0</v>
      </c>
      <c r="H57" s="158">
        <v>0</v>
      </c>
      <c r="I57" s="157">
        <f t="shared" si="1"/>
        <v>0</v>
      </c>
      <c r="J57" s="158">
        <v>37000</v>
      </c>
      <c r="K57" s="157">
        <f t="shared" si="2"/>
        <v>37000</v>
      </c>
      <c r="L57" s="157">
        <v>21</v>
      </c>
      <c r="M57" s="157">
        <f t="shared" si="3"/>
        <v>0</v>
      </c>
      <c r="N57" s="156">
        <v>0</v>
      </c>
      <c r="O57" s="156">
        <f t="shared" si="4"/>
        <v>0</v>
      </c>
      <c r="P57" s="156">
        <v>0</v>
      </c>
      <c r="Q57" s="156">
        <f t="shared" si="5"/>
        <v>0</v>
      </c>
      <c r="R57" s="157"/>
      <c r="S57" s="157" t="s">
        <v>114</v>
      </c>
      <c r="T57" s="157" t="s">
        <v>115</v>
      </c>
      <c r="U57" s="157">
        <v>0</v>
      </c>
      <c r="V57" s="157">
        <f t="shared" si="6"/>
        <v>0</v>
      </c>
      <c r="W57" s="157"/>
      <c r="X57" s="157" t="s">
        <v>99</v>
      </c>
      <c r="Y57" s="157" t="s">
        <v>100</v>
      </c>
      <c r="Z57" s="147"/>
      <c r="AA57" s="147"/>
      <c r="AB57" s="147"/>
      <c r="AC57" s="147"/>
      <c r="AD57" s="147"/>
      <c r="AE57" s="147"/>
      <c r="AF57" s="147"/>
      <c r="AG57" s="147" t="s">
        <v>101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76">
        <v>26</v>
      </c>
      <c r="B58" s="177" t="s">
        <v>178</v>
      </c>
      <c r="C58" s="185" t="s">
        <v>179</v>
      </c>
      <c r="D58" s="178" t="s">
        <v>175</v>
      </c>
      <c r="E58" s="179">
        <v>1</v>
      </c>
      <c r="F58" s="180">
        <f>'Nerez sítě'!R20</f>
        <v>0</v>
      </c>
      <c r="G58" s="181">
        <f t="shared" si="0"/>
        <v>0</v>
      </c>
      <c r="H58" s="158">
        <v>0</v>
      </c>
      <c r="I58" s="157">
        <f t="shared" si="1"/>
        <v>0</v>
      </c>
      <c r="J58" s="158">
        <v>99000</v>
      </c>
      <c r="K58" s="157">
        <f t="shared" si="2"/>
        <v>99000</v>
      </c>
      <c r="L58" s="157">
        <v>21</v>
      </c>
      <c r="M58" s="157">
        <f t="shared" si="3"/>
        <v>0</v>
      </c>
      <c r="N58" s="156">
        <v>0</v>
      </c>
      <c r="O58" s="156">
        <f t="shared" si="4"/>
        <v>0</v>
      </c>
      <c r="P58" s="156">
        <v>0</v>
      </c>
      <c r="Q58" s="156">
        <f t="shared" si="5"/>
        <v>0</v>
      </c>
      <c r="R58" s="157"/>
      <c r="S58" s="157" t="s">
        <v>114</v>
      </c>
      <c r="T58" s="157" t="s">
        <v>115</v>
      </c>
      <c r="U58" s="157">
        <v>0</v>
      </c>
      <c r="V58" s="157">
        <f t="shared" si="6"/>
        <v>0</v>
      </c>
      <c r="W58" s="157"/>
      <c r="X58" s="157" t="s">
        <v>99</v>
      </c>
      <c r="Y58" s="157" t="s">
        <v>100</v>
      </c>
      <c r="Z58" s="147"/>
      <c r="AA58" s="147"/>
      <c r="AB58" s="147"/>
      <c r="AC58" s="147"/>
      <c r="AD58" s="147"/>
      <c r="AE58" s="147"/>
      <c r="AF58" s="147"/>
      <c r="AG58" s="147" t="s">
        <v>101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76">
        <v>27</v>
      </c>
      <c r="B59" s="177" t="s">
        <v>180</v>
      </c>
      <c r="C59" s="185" t="s">
        <v>181</v>
      </c>
      <c r="D59" s="178" t="s">
        <v>175</v>
      </c>
      <c r="E59" s="179">
        <v>1</v>
      </c>
      <c r="F59" s="180">
        <f>'Sadové úpravy'!F62</f>
        <v>0</v>
      </c>
      <c r="G59" s="181">
        <f t="shared" si="0"/>
        <v>0</v>
      </c>
      <c r="H59" s="158">
        <v>0</v>
      </c>
      <c r="I59" s="157">
        <f t="shared" si="1"/>
        <v>0</v>
      </c>
      <c r="J59" s="158">
        <v>0</v>
      </c>
      <c r="K59" s="157">
        <f t="shared" si="2"/>
        <v>0</v>
      </c>
      <c r="L59" s="157">
        <v>21</v>
      </c>
      <c r="M59" s="157">
        <f t="shared" si="3"/>
        <v>0</v>
      </c>
      <c r="N59" s="156">
        <v>0</v>
      </c>
      <c r="O59" s="156">
        <f t="shared" si="4"/>
        <v>0</v>
      </c>
      <c r="P59" s="156">
        <v>0</v>
      </c>
      <c r="Q59" s="156">
        <f t="shared" si="5"/>
        <v>0</v>
      </c>
      <c r="R59" s="157"/>
      <c r="S59" s="157" t="s">
        <v>114</v>
      </c>
      <c r="T59" s="157" t="s">
        <v>182</v>
      </c>
      <c r="U59" s="157">
        <v>0</v>
      </c>
      <c r="V59" s="157">
        <f t="shared" si="6"/>
        <v>0</v>
      </c>
      <c r="W59" s="157"/>
      <c r="X59" s="157" t="s">
        <v>99</v>
      </c>
      <c r="Y59" s="157" t="s">
        <v>100</v>
      </c>
      <c r="Z59" s="147"/>
      <c r="AA59" s="147"/>
      <c r="AB59" s="147"/>
      <c r="AC59" s="147"/>
      <c r="AD59" s="147"/>
      <c r="AE59" s="147"/>
      <c r="AF59" s="147"/>
      <c r="AG59" s="147" t="s">
        <v>101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x14ac:dyDescent="0.2">
      <c r="A60" s="163" t="s">
        <v>93</v>
      </c>
      <c r="B60" s="164" t="s">
        <v>63</v>
      </c>
      <c r="C60" s="182" t="s">
        <v>64</v>
      </c>
      <c r="D60" s="165"/>
      <c r="E60" s="166"/>
      <c r="F60" s="167"/>
      <c r="G60" s="168">
        <f>SUMIF(AG61:AG61,"&lt;&gt;NOR",G61:G61)</f>
        <v>0</v>
      </c>
      <c r="H60" s="162"/>
      <c r="I60" s="162">
        <f>SUM(I61:I61)</f>
        <v>0</v>
      </c>
      <c r="J60" s="162"/>
      <c r="K60" s="162">
        <f>SUM(K61:K61)</f>
        <v>9472.85</v>
      </c>
      <c r="L60" s="162"/>
      <c r="M60" s="162">
        <f>SUM(M61:M61)</f>
        <v>0</v>
      </c>
      <c r="N60" s="161"/>
      <c r="O60" s="161">
        <f>SUM(O61:O61)</f>
        <v>0</v>
      </c>
      <c r="P60" s="161"/>
      <c r="Q60" s="161">
        <f>SUM(Q61:Q61)</f>
        <v>0</v>
      </c>
      <c r="R60" s="162"/>
      <c r="S60" s="162"/>
      <c r="T60" s="162"/>
      <c r="U60" s="162"/>
      <c r="V60" s="162">
        <f>SUM(V61:V61)</f>
        <v>19.059999999999999</v>
      </c>
      <c r="W60" s="162"/>
      <c r="X60" s="162"/>
      <c r="Y60" s="162"/>
      <c r="AG60" t="s">
        <v>94</v>
      </c>
    </row>
    <row r="61" spans="1:60" outlineLevel="1" x14ac:dyDescent="0.2">
      <c r="A61" s="176">
        <v>28</v>
      </c>
      <c r="B61" s="177" t="s">
        <v>183</v>
      </c>
      <c r="C61" s="185" t="s">
        <v>184</v>
      </c>
      <c r="D61" s="178" t="s">
        <v>185</v>
      </c>
      <c r="E61" s="179">
        <v>22.368010000000002</v>
      </c>
      <c r="F61" s="180"/>
      <c r="G61" s="181">
        <f>ROUND(E61*F61,2)</f>
        <v>0</v>
      </c>
      <c r="H61" s="158">
        <v>0</v>
      </c>
      <c r="I61" s="157">
        <f>ROUND(E61*H61,2)</f>
        <v>0</v>
      </c>
      <c r="J61" s="158">
        <v>423.5</v>
      </c>
      <c r="K61" s="157">
        <f>ROUND(E61*J61,2)</f>
        <v>9472.85</v>
      </c>
      <c r="L61" s="157">
        <v>21</v>
      </c>
      <c r="M61" s="157">
        <f>G61*(1+L61/100)</f>
        <v>0</v>
      </c>
      <c r="N61" s="156">
        <v>0</v>
      </c>
      <c r="O61" s="156">
        <f>ROUND(E61*N61,2)</f>
        <v>0</v>
      </c>
      <c r="P61" s="156">
        <v>0</v>
      </c>
      <c r="Q61" s="156">
        <f>ROUND(E61*P61,2)</f>
        <v>0</v>
      </c>
      <c r="R61" s="157"/>
      <c r="S61" s="157" t="s">
        <v>98</v>
      </c>
      <c r="T61" s="157" t="s">
        <v>98</v>
      </c>
      <c r="U61" s="157">
        <v>0.85199999999999998</v>
      </c>
      <c r="V61" s="157">
        <f>ROUND(E61*U61,2)</f>
        <v>19.059999999999999</v>
      </c>
      <c r="W61" s="157"/>
      <c r="X61" s="157" t="s">
        <v>184</v>
      </c>
      <c r="Y61" s="157" t="s">
        <v>100</v>
      </c>
      <c r="Z61" s="147"/>
      <c r="AA61" s="147"/>
      <c r="AB61" s="147"/>
      <c r="AC61" s="147"/>
      <c r="AD61" s="147"/>
      <c r="AE61" s="147"/>
      <c r="AF61" s="147"/>
      <c r="AG61" s="147" t="s">
        <v>186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x14ac:dyDescent="0.2">
      <c r="A62" s="163" t="s">
        <v>93</v>
      </c>
      <c r="B62" s="164" t="s">
        <v>65</v>
      </c>
      <c r="C62" s="182" t="s">
        <v>30</v>
      </c>
      <c r="D62" s="165"/>
      <c r="E62" s="166"/>
      <c r="F62" s="167"/>
      <c r="G62" s="168">
        <f>SUMIF(AG63:AG64,"&lt;&gt;NOR",G63:G64)</f>
        <v>0</v>
      </c>
      <c r="H62" s="162"/>
      <c r="I62" s="162">
        <f>SUM(I63:I64)</f>
        <v>0</v>
      </c>
      <c r="J62" s="162"/>
      <c r="K62" s="162">
        <f>SUM(K63:K64)</f>
        <v>20000</v>
      </c>
      <c r="L62" s="162"/>
      <c r="M62" s="162">
        <f>SUM(M63:M64)</f>
        <v>0</v>
      </c>
      <c r="N62" s="161"/>
      <c r="O62" s="161">
        <f>SUM(O63:O64)</f>
        <v>0</v>
      </c>
      <c r="P62" s="161"/>
      <c r="Q62" s="161">
        <f>SUM(Q63:Q64)</f>
        <v>0</v>
      </c>
      <c r="R62" s="162"/>
      <c r="S62" s="162"/>
      <c r="T62" s="162"/>
      <c r="U62" s="162"/>
      <c r="V62" s="162">
        <f>SUM(V63:V64)</f>
        <v>0</v>
      </c>
      <c r="W62" s="162"/>
      <c r="X62" s="162"/>
      <c r="Y62" s="162"/>
      <c r="AG62" t="s">
        <v>94</v>
      </c>
    </row>
    <row r="63" spans="1:60" outlineLevel="1" x14ac:dyDescent="0.2">
      <c r="A63" s="176">
        <v>29</v>
      </c>
      <c r="B63" s="177" t="s">
        <v>187</v>
      </c>
      <c r="C63" s="185" t="s">
        <v>300</v>
      </c>
      <c r="D63" s="178" t="s">
        <v>175</v>
      </c>
      <c r="E63" s="179">
        <v>1</v>
      </c>
      <c r="F63" s="180"/>
      <c r="G63" s="181">
        <f>ROUND(E63*F63,2)</f>
        <v>0</v>
      </c>
      <c r="H63" s="158">
        <v>0</v>
      </c>
      <c r="I63" s="157">
        <f>ROUND(E63*H63,2)</f>
        <v>0</v>
      </c>
      <c r="J63" s="158">
        <v>10000</v>
      </c>
      <c r="K63" s="157">
        <f>ROUND(E63*J63,2)</f>
        <v>10000</v>
      </c>
      <c r="L63" s="157">
        <v>21</v>
      </c>
      <c r="M63" s="157">
        <f>G63*(1+L63/100)</f>
        <v>0</v>
      </c>
      <c r="N63" s="156">
        <v>0</v>
      </c>
      <c r="O63" s="156">
        <f>ROUND(E63*N63,2)</f>
        <v>0</v>
      </c>
      <c r="P63" s="156">
        <v>0</v>
      </c>
      <c r="Q63" s="156">
        <f>ROUND(E63*P63,2)</f>
        <v>0</v>
      </c>
      <c r="R63" s="157"/>
      <c r="S63" s="157" t="s">
        <v>114</v>
      </c>
      <c r="T63" s="157" t="s">
        <v>115</v>
      </c>
      <c r="U63" s="157">
        <v>0</v>
      </c>
      <c r="V63" s="157">
        <f>ROUND(E63*U63,2)</f>
        <v>0</v>
      </c>
      <c r="W63" s="157"/>
      <c r="X63" s="157" t="s">
        <v>99</v>
      </c>
      <c r="Y63" s="157" t="s">
        <v>100</v>
      </c>
      <c r="Z63" s="147"/>
      <c r="AA63" s="147"/>
      <c r="AB63" s="147"/>
      <c r="AC63" s="147"/>
      <c r="AD63" s="147"/>
      <c r="AE63" s="147"/>
      <c r="AF63" s="147"/>
      <c r="AG63" s="147" t="s">
        <v>101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70">
        <v>30</v>
      </c>
      <c r="B64" s="171" t="s">
        <v>188</v>
      </c>
      <c r="C64" s="183" t="s">
        <v>189</v>
      </c>
      <c r="D64" s="172" t="s">
        <v>175</v>
      </c>
      <c r="E64" s="173">
        <v>1</v>
      </c>
      <c r="F64" s="174"/>
      <c r="G64" s="175">
        <f>ROUND(E64*F64,2)</f>
        <v>0</v>
      </c>
      <c r="H64" s="158">
        <v>0</v>
      </c>
      <c r="I64" s="157">
        <f>ROUND(E64*H64,2)</f>
        <v>0</v>
      </c>
      <c r="J64" s="158">
        <v>10000</v>
      </c>
      <c r="K64" s="157">
        <f>ROUND(E64*J64,2)</f>
        <v>10000</v>
      </c>
      <c r="L64" s="157">
        <v>21</v>
      </c>
      <c r="M64" s="157">
        <f>G64*(1+L64/100)</f>
        <v>0</v>
      </c>
      <c r="N64" s="156">
        <v>0</v>
      </c>
      <c r="O64" s="156">
        <f>ROUND(E64*N64,2)</f>
        <v>0</v>
      </c>
      <c r="P64" s="156">
        <v>0</v>
      </c>
      <c r="Q64" s="156">
        <f>ROUND(E64*P64,2)</f>
        <v>0</v>
      </c>
      <c r="R64" s="157"/>
      <c r="S64" s="157" t="s">
        <v>114</v>
      </c>
      <c r="T64" s="157" t="s">
        <v>115</v>
      </c>
      <c r="U64" s="157">
        <v>0</v>
      </c>
      <c r="V64" s="157">
        <f>ROUND(E64*U64,2)</f>
        <v>0</v>
      </c>
      <c r="W64" s="157"/>
      <c r="X64" s="157" t="s">
        <v>99</v>
      </c>
      <c r="Y64" s="157" t="s">
        <v>100</v>
      </c>
      <c r="Z64" s="147"/>
      <c r="AA64" s="147"/>
      <c r="AB64" s="147"/>
      <c r="AC64" s="147"/>
      <c r="AD64" s="147"/>
      <c r="AE64" s="147"/>
      <c r="AF64" s="147"/>
      <c r="AG64" s="147" t="s">
        <v>101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33" x14ac:dyDescent="0.2">
      <c r="A65" s="3"/>
      <c r="B65" s="4"/>
      <c r="C65" s="186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E65">
        <v>12</v>
      </c>
      <c r="AF65">
        <v>21</v>
      </c>
      <c r="AG65" t="s">
        <v>79</v>
      </c>
    </row>
    <row r="66" spans="1:33" x14ac:dyDescent="0.2">
      <c r="A66" s="150"/>
      <c r="B66" s="151" t="s">
        <v>31</v>
      </c>
      <c r="C66" s="187"/>
      <c r="D66" s="152"/>
      <c r="E66" s="153"/>
      <c r="F66" s="153"/>
      <c r="G66" s="169">
        <f>G8+G12+G18+G37+G60+G62</f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E66">
        <f>SUMIF(L7:L64,AE65,G7:G64)</f>
        <v>0</v>
      </c>
      <c r="AF66">
        <f>SUMIF(L7:L64,AF65,G7:G64)</f>
        <v>0</v>
      </c>
      <c r="AG66" t="s">
        <v>190</v>
      </c>
    </row>
    <row r="67" spans="1:33" x14ac:dyDescent="0.2">
      <c r="A67" s="3"/>
      <c r="B67" s="4"/>
      <c r="C67" s="186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33" x14ac:dyDescent="0.2">
      <c r="A68" s="3"/>
      <c r="B68" s="4"/>
      <c r="C68" s="186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33" x14ac:dyDescent="0.2">
      <c r="A69" s="339" t="s">
        <v>191</v>
      </c>
      <c r="B69" s="339"/>
      <c r="C69" s="340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33" x14ac:dyDescent="0.2">
      <c r="A70" s="320"/>
      <c r="B70" s="321"/>
      <c r="C70" s="322"/>
      <c r="D70" s="321"/>
      <c r="E70" s="321"/>
      <c r="F70" s="321"/>
      <c r="G70" s="32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AG70" t="s">
        <v>192</v>
      </c>
    </row>
    <row r="71" spans="1:33" x14ac:dyDescent="0.2">
      <c r="A71" s="324"/>
      <c r="B71" s="325"/>
      <c r="C71" s="326"/>
      <c r="D71" s="325"/>
      <c r="E71" s="325"/>
      <c r="F71" s="325"/>
      <c r="G71" s="327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33" x14ac:dyDescent="0.2">
      <c r="A72" s="324"/>
      <c r="B72" s="325"/>
      <c r="C72" s="326"/>
      <c r="D72" s="325"/>
      <c r="E72" s="325"/>
      <c r="F72" s="325"/>
      <c r="G72" s="327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33" x14ac:dyDescent="0.2">
      <c r="A73" s="324"/>
      <c r="B73" s="325"/>
      <c r="C73" s="326"/>
      <c r="D73" s="325"/>
      <c r="E73" s="325"/>
      <c r="F73" s="325"/>
      <c r="G73" s="327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33" x14ac:dyDescent="0.2">
      <c r="A74" s="328"/>
      <c r="B74" s="329"/>
      <c r="C74" s="330"/>
      <c r="D74" s="329"/>
      <c r="E74" s="329"/>
      <c r="F74" s="329"/>
      <c r="G74" s="331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33" x14ac:dyDescent="0.2">
      <c r="A75" s="3"/>
      <c r="B75" s="4"/>
      <c r="C75" s="186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33" x14ac:dyDescent="0.2">
      <c r="C76" s="188"/>
      <c r="D76" s="10"/>
      <c r="AG76" t="s">
        <v>193</v>
      </c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70:G74"/>
    <mergeCell ref="A1:G1"/>
    <mergeCell ref="C2:G2"/>
    <mergeCell ref="C3:G3"/>
    <mergeCell ref="C4:G4"/>
    <mergeCell ref="A69:C6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5254B-44F0-49AC-AB7B-60282CC93440}">
  <dimension ref="A1:K23"/>
  <sheetViews>
    <sheetView showGridLines="0" workbookViewId="0">
      <selection activeCell="N12" sqref="N12"/>
    </sheetView>
  </sheetViews>
  <sheetFormatPr defaultRowHeight="12.75" x14ac:dyDescent="0.2"/>
  <cols>
    <col min="1" max="1" width="34.140625" style="192" customWidth="1"/>
    <col min="2" max="2" width="15.5703125" style="192" customWidth="1"/>
    <col min="3" max="3" width="12.42578125" style="192" customWidth="1"/>
    <col min="4" max="4" width="9.42578125" style="192" customWidth="1"/>
    <col min="5" max="5" width="9.140625" style="192"/>
    <col min="6" max="7" width="9.85546875" style="192" customWidth="1"/>
    <col min="8" max="10" width="12.7109375" style="192" customWidth="1"/>
    <col min="11" max="11" width="24.140625" style="192" customWidth="1"/>
    <col min="12" max="256" width="9.140625" style="192"/>
    <col min="257" max="257" width="34.140625" style="192" customWidth="1"/>
    <col min="258" max="258" width="15.5703125" style="192" customWidth="1"/>
    <col min="259" max="259" width="12.42578125" style="192" customWidth="1"/>
    <col min="260" max="260" width="9.42578125" style="192" customWidth="1"/>
    <col min="261" max="261" width="9.140625" style="192"/>
    <col min="262" max="263" width="9.85546875" style="192" customWidth="1"/>
    <col min="264" max="266" width="12.7109375" style="192" customWidth="1"/>
    <col min="267" max="267" width="24.140625" style="192" customWidth="1"/>
    <col min="268" max="512" width="9.140625" style="192"/>
    <col min="513" max="513" width="34.140625" style="192" customWidth="1"/>
    <col min="514" max="514" width="15.5703125" style="192" customWidth="1"/>
    <col min="515" max="515" width="12.42578125" style="192" customWidth="1"/>
    <col min="516" max="516" width="9.42578125" style="192" customWidth="1"/>
    <col min="517" max="517" width="9.140625" style="192"/>
    <col min="518" max="519" width="9.85546875" style="192" customWidth="1"/>
    <col min="520" max="522" width="12.7109375" style="192" customWidth="1"/>
    <col min="523" max="523" width="24.140625" style="192" customWidth="1"/>
    <col min="524" max="768" width="9.140625" style="192"/>
    <col min="769" max="769" width="34.140625" style="192" customWidth="1"/>
    <col min="770" max="770" width="15.5703125" style="192" customWidth="1"/>
    <col min="771" max="771" width="12.42578125" style="192" customWidth="1"/>
    <col min="772" max="772" width="9.42578125" style="192" customWidth="1"/>
    <col min="773" max="773" width="9.140625" style="192"/>
    <col min="774" max="775" width="9.85546875" style="192" customWidth="1"/>
    <col min="776" max="778" width="12.7109375" style="192" customWidth="1"/>
    <col min="779" max="779" width="24.140625" style="192" customWidth="1"/>
    <col min="780" max="1024" width="9.140625" style="192"/>
    <col min="1025" max="1025" width="34.140625" style="192" customWidth="1"/>
    <col min="1026" max="1026" width="15.5703125" style="192" customWidth="1"/>
    <col min="1027" max="1027" width="12.42578125" style="192" customWidth="1"/>
    <col min="1028" max="1028" width="9.42578125" style="192" customWidth="1"/>
    <col min="1029" max="1029" width="9.140625" style="192"/>
    <col min="1030" max="1031" width="9.85546875" style="192" customWidth="1"/>
    <col min="1032" max="1034" width="12.7109375" style="192" customWidth="1"/>
    <col min="1035" max="1035" width="24.140625" style="192" customWidth="1"/>
    <col min="1036" max="1280" width="9.140625" style="192"/>
    <col min="1281" max="1281" width="34.140625" style="192" customWidth="1"/>
    <col min="1282" max="1282" width="15.5703125" style="192" customWidth="1"/>
    <col min="1283" max="1283" width="12.42578125" style="192" customWidth="1"/>
    <col min="1284" max="1284" width="9.42578125" style="192" customWidth="1"/>
    <col min="1285" max="1285" width="9.140625" style="192"/>
    <col min="1286" max="1287" width="9.85546875" style="192" customWidth="1"/>
    <col min="1288" max="1290" width="12.7109375" style="192" customWidth="1"/>
    <col min="1291" max="1291" width="24.140625" style="192" customWidth="1"/>
    <col min="1292" max="1536" width="9.140625" style="192"/>
    <col min="1537" max="1537" width="34.140625" style="192" customWidth="1"/>
    <col min="1538" max="1538" width="15.5703125" style="192" customWidth="1"/>
    <col min="1539" max="1539" width="12.42578125" style="192" customWidth="1"/>
    <col min="1540" max="1540" width="9.42578125" style="192" customWidth="1"/>
    <col min="1541" max="1541" width="9.140625" style="192"/>
    <col min="1542" max="1543" width="9.85546875" style="192" customWidth="1"/>
    <col min="1544" max="1546" width="12.7109375" style="192" customWidth="1"/>
    <col min="1547" max="1547" width="24.140625" style="192" customWidth="1"/>
    <col min="1548" max="1792" width="9.140625" style="192"/>
    <col min="1793" max="1793" width="34.140625" style="192" customWidth="1"/>
    <col min="1794" max="1794" width="15.5703125" style="192" customWidth="1"/>
    <col min="1795" max="1795" width="12.42578125" style="192" customWidth="1"/>
    <col min="1796" max="1796" width="9.42578125" style="192" customWidth="1"/>
    <col min="1797" max="1797" width="9.140625" style="192"/>
    <col min="1798" max="1799" width="9.85546875" style="192" customWidth="1"/>
    <col min="1800" max="1802" width="12.7109375" style="192" customWidth="1"/>
    <col min="1803" max="1803" width="24.140625" style="192" customWidth="1"/>
    <col min="1804" max="2048" width="9.140625" style="192"/>
    <col min="2049" max="2049" width="34.140625" style="192" customWidth="1"/>
    <col min="2050" max="2050" width="15.5703125" style="192" customWidth="1"/>
    <col min="2051" max="2051" width="12.42578125" style="192" customWidth="1"/>
    <col min="2052" max="2052" width="9.42578125" style="192" customWidth="1"/>
    <col min="2053" max="2053" width="9.140625" style="192"/>
    <col min="2054" max="2055" width="9.85546875" style="192" customWidth="1"/>
    <col min="2056" max="2058" width="12.7109375" style="192" customWidth="1"/>
    <col min="2059" max="2059" width="24.140625" style="192" customWidth="1"/>
    <col min="2060" max="2304" width="9.140625" style="192"/>
    <col min="2305" max="2305" width="34.140625" style="192" customWidth="1"/>
    <col min="2306" max="2306" width="15.5703125" style="192" customWidth="1"/>
    <col min="2307" max="2307" width="12.42578125" style="192" customWidth="1"/>
    <col min="2308" max="2308" width="9.42578125" style="192" customWidth="1"/>
    <col min="2309" max="2309" width="9.140625" style="192"/>
    <col min="2310" max="2311" width="9.85546875" style="192" customWidth="1"/>
    <col min="2312" max="2314" width="12.7109375" style="192" customWidth="1"/>
    <col min="2315" max="2315" width="24.140625" style="192" customWidth="1"/>
    <col min="2316" max="2560" width="9.140625" style="192"/>
    <col min="2561" max="2561" width="34.140625" style="192" customWidth="1"/>
    <col min="2562" max="2562" width="15.5703125" style="192" customWidth="1"/>
    <col min="2563" max="2563" width="12.42578125" style="192" customWidth="1"/>
    <col min="2564" max="2564" width="9.42578125" style="192" customWidth="1"/>
    <col min="2565" max="2565" width="9.140625" style="192"/>
    <col min="2566" max="2567" width="9.85546875" style="192" customWidth="1"/>
    <col min="2568" max="2570" width="12.7109375" style="192" customWidth="1"/>
    <col min="2571" max="2571" width="24.140625" style="192" customWidth="1"/>
    <col min="2572" max="2816" width="9.140625" style="192"/>
    <col min="2817" max="2817" width="34.140625" style="192" customWidth="1"/>
    <col min="2818" max="2818" width="15.5703125" style="192" customWidth="1"/>
    <col min="2819" max="2819" width="12.42578125" style="192" customWidth="1"/>
    <col min="2820" max="2820" width="9.42578125" style="192" customWidth="1"/>
    <col min="2821" max="2821" width="9.140625" style="192"/>
    <col min="2822" max="2823" width="9.85546875" style="192" customWidth="1"/>
    <col min="2824" max="2826" width="12.7109375" style="192" customWidth="1"/>
    <col min="2827" max="2827" width="24.140625" style="192" customWidth="1"/>
    <col min="2828" max="3072" width="9.140625" style="192"/>
    <col min="3073" max="3073" width="34.140625" style="192" customWidth="1"/>
    <col min="3074" max="3074" width="15.5703125" style="192" customWidth="1"/>
    <col min="3075" max="3075" width="12.42578125" style="192" customWidth="1"/>
    <col min="3076" max="3076" width="9.42578125" style="192" customWidth="1"/>
    <col min="3077" max="3077" width="9.140625" style="192"/>
    <col min="3078" max="3079" width="9.85546875" style="192" customWidth="1"/>
    <col min="3080" max="3082" width="12.7109375" style="192" customWidth="1"/>
    <col min="3083" max="3083" width="24.140625" style="192" customWidth="1"/>
    <col min="3084" max="3328" width="9.140625" style="192"/>
    <col min="3329" max="3329" width="34.140625" style="192" customWidth="1"/>
    <col min="3330" max="3330" width="15.5703125" style="192" customWidth="1"/>
    <col min="3331" max="3331" width="12.42578125" style="192" customWidth="1"/>
    <col min="3332" max="3332" width="9.42578125" style="192" customWidth="1"/>
    <col min="3333" max="3333" width="9.140625" style="192"/>
    <col min="3334" max="3335" width="9.85546875" style="192" customWidth="1"/>
    <col min="3336" max="3338" width="12.7109375" style="192" customWidth="1"/>
    <col min="3339" max="3339" width="24.140625" style="192" customWidth="1"/>
    <col min="3340" max="3584" width="9.140625" style="192"/>
    <col min="3585" max="3585" width="34.140625" style="192" customWidth="1"/>
    <col min="3586" max="3586" width="15.5703125" style="192" customWidth="1"/>
    <col min="3587" max="3587" width="12.42578125" style="192" customWidth="1"/>
    <col min="3588" max="3588" width="9.42578125" style="192" customWidth="1"/>
    <col min="3589" max="3589" width="9.140625" style="192"/>
    <col min="3590" max="3591" width="9.85546875" style="192" customWidth="1"/>
    <col min="3592" max="3594" width="12.7109375" style="192" customWidth="1"/>
    <col min="3595" max="3595" width="24.140625" style="192" customWidth="1"/>
    <col min="3596" max="3840" width="9.140625" style="192"/>
    <col min="3841" max="3841" width="34.140625" style="192" customWidth="1"/>
    <col min="3842" max="3842" width="15.5703125" style="192" customWidth="1"/>
    <col min="3843" max="3843" width="12.42578125" style="192" customWidth="1"/>
    <col min="3844" max="3844" width="9.42578125" style="192" customWidth="1"/>
    <col min="3845" max="3845" width="9.140625" style="192"/>
    <col min="3846" max="3847" width="9.85546875" style="192" customWidth="1"/>
    <col min="3848" max="3850" width="12.7109375" style="192" customWidth="1"/>
    <col min="3851" max="3851" width="24.140625" style="192" customWidth="1"/>
    <col min="3852" max="4096" width="9.140625" style="192"/>
    <col min="4097" max="4097" width="34.140625" style="192" customWidth="1"/>
    <col min="4098" max="4098" width="15.5703125" style="192" customWidth="1"/>
    <col min="4099" max="4099" width="12.42578125" style="192" customWidth="1"/>
    <col min="4100" max="4100" width="9.42578125" style="192" customWidth="1"/>
    <col min="4101" max="4101" width="9.140625" style="192"/>
    <col min="4102" max="4103" width="9.85546875" style="192" customWidth="1"/>
    <col min="4104" max="4106" width="12.7109375" style="192" customWidth="1"/>
    <col min="4107" max="4107" width="24.140625" style="192" customWidth="1"/>
    <col min="4108" max="4352" width="9.140625" style="192"/>
    <col min="4353" max="4353" width="34.140625" style="192" customWidth="1"/>
    <col min="4354" max="4354" width="15.5703125" style="192" customWidth="1"/>
    <col min="4355" max="4355" width="12.42578125" style="192" customWidth="1"/>
    <col min="4356" max="4356" width="9.42578125" style="192" customWidth="1"/>
    <col min="4357" max="4357" width="9.140625" style="192"/>
    <col min="4358" max="4359" width="9.85546875" style="192" customWidth="1"/>
    <col min="4360" max="4362" width="12.7109375" style="192" customWidth="1"/>
    <col min="4363" max="4363" width="24.140625" style="192" customWidth="1"/>
    <col min="4364" max="4608" width="9.140625" style="192"/>
    <col min="4609" max="4609" width="34.140625" style="192" customWidth="1"/>
    <col min="4610" max="4610" width="15.5703125" style="192" customWidth="1"/>
    <col min="4611" max="4611" width="12.42578125" style="192" customWidth="1"/>
    <col min="4612" max="4612" width="9.42578125" style="192" customWidth="1"/>
    <col min="4613" max="4613" width="9.140625" style="192"/>
    <col min="4614" max="4615" width="9.85546875" style="192" customWidth="1"/>
    <col min="4616" max="4618" width="12.7109375" style="192" customWidth="1"/>
    <col min="4619" max="4619" width="24.140625" style="192" customWidth="1"/>
    <col min="4620" max="4864" width="9.140625" style="192"/>
    <col min="4865" max="4865" width="34.140625" style="192" customWidth="1"/>
    <col min="4866" max="4866" width="15.5703125" style="192" customWidth="1"/>
    <col min="4867" max="4867" width="12.42578125" style="192" customWidth="1"/>
    <col min="4868" max="4868" width="9.42578125" style="192" customWidth="1"/>
    <col min="4869" max="4869" width="9.140625" style="192"/>
    <col min="4870" max="4871" width="9.85546875" style="192" customWidth="1"/>
    <col min="4872" max="4874" width="12.7109375" style="192" customWidth="1"/>
    <col min="4875" max="4875" width="24.140625" style="192" customWidth="1"/>
    <col min="4876" max="5120" width="9.140625" style="192"/>
    <col min="5121" max="5121" width="34.140625" style="192" customWidth="1"/>
    <col min="5122" max="5122" width="15.5703125" style="192" customWidth="1"/>
    <col min="5123" max="5123" width="12.42578125" style="192" customWidth="1"/>
    <col min="5124" max="5124" width="9.42578125" style="192" customWidth="1"/>
    <col min="5125" max="5125" width="9.140625" style="192"/>
    <col min="5126" max="5127" width="9.85546875" style="192" customWidth="1"/>
    <col min="5128" max="5130" width="12.7109375" style="192" customWidth="1"/>
    <col min="5131" max="5131" width="24.140625" style="192" customWidth="1"/>
    <col min="5132" max="5376" width="9.140625" style="192"/>
    <col min="5377" max="5377" width="34.140625" style="192" customWidth="1"/>
    <col min="5378" max="5378" width="15.5703125" style="192" customWidth="1"/>
    <col min="5379" max="5379" width="12.42578125" style="192" customWidth="1"/>
    <col min="5380" max="5380" width="9.42578125" style="192" customWidth="1"/>
    <col min="5381" max="5381" width="9.140625" style="192"/>
    <col min="5382" max="5383" width="9.85546875" style="192" customWidth="1"/>
    <col min="5384" max="5386" width="12.7109375" style="192" customWidth="1"/>
    <col min="5387" max="5387" width="24.140625" style="192" customWidth="1"/>
    <col min="5388" max="5632" width="9.140625" style="192"/>
    <col min="5633" max="5633" width="34.140625" style="192" customWidth="1"/>
    <col min="5634" max="5634" width="15.5703125" style="192" customWidth="1"/>
    <col min="5635" max="5635" width="12.42578125" style="192" customWidth="1"/>
    <col min="5636" max="5636" width="9.42578125" style="192" customWidth="1"/>
    <col min="5637" max="5637" width="9.140625" style="192"/>
    <col min="5638" max="5639" width="9.85546875" style="192" customWidth="1"/>
    <col min="5640" max="5642" width="12.7109375" style="192" customWidth="1"/>
    <col min="5643" max="5643" width="24.140625" style="192" customWidth="1"/>
    <col min="5644" max="5888" width="9.140625" style="192"/>
    <col min="5889" max="5889" width="34.140625" style="192" customWidth="1"/>
    <col min="5890" max="5890" width="15.5703125" style="192" customWidth="1"/>
    <col min="5891" max="5891" width="12.42578125" style="192" customWidth="1"/>
    <col min="5892" max="5892" width="9.42578125" style="192" customWidth="1"/>
    <col min="5893" max="5893" width="9.140625" style="192"/>
    <col min="5894" max="5895" width="9.85546875" style="192" customWidth="1"/>
    <col min="5896" max="5898" width="12.7109375" style="192" customWidth="1"/>
    <col min="5899" max="5899" width="24.140625" style="192" customWidth="1"/>
    <col min="5900" max="6144" width="9.140625" style="192"/>
    <col min="6145" max="6145" width="34.140625" style="192" customWidth="1"/>
    <col min="6146" max="6146" width="15.5703125" style="192" customWidth="1"/>
    <col min="6147" max="6147" width="12.42578125" style="192" customWidth="1"/>
    <col min="6148" max="6148" width="9.42578125" style="192" customWidth="1"/>
    <col min="6149" max="6149" width="9.140625" style="192"/>
    <col min="6150" max="6151" width="9.85546875" style="192" customWidth="1"/>
    <col min="6152" max="6154" width="12.7109375" style="192" customWidth="1"/>
    <col min="6155" max="6155" width="24.140625" style="192" customWidth="1"/>
    <col min="6156" max="6400" width="9.140625" style="192"/>
    <col min="6401" max="6401" width="34.140625" style="192" customWidth="1"/>
    <col min="6402" max="6402" width="15.5703125" style="192" customWidth="1"/>
    <col min="6403" max="6403" width="12.42578125" style="192" customWidth="1"/>
    <col min="6404" max="6404" width="9.42578125" style="192" customWidth="1"/>
    <col min="6405" max="6405" width="9.140625" style="192"/>
    <col min="6406" max="6407" width="9.85546875" style="192" customWidth="1"/>
    <col min="6408" max="6410" width="12.7109375" style="192" customWidth="1"/>
    <col min="6411" max="6411" width="24.140625" style="192" customWidth="1"/>
    <col min="6412" max="6656" width="9.140625" style="192"/>
    <col min="6657" max="6657" width="34.140625" style="192" customWidth="1"/>
    <col min="6658" max="6658" width="15.5703125" style="192" customWidth="1"/>
    <col min="6659" max="6659" width="12.42578125" style="192" customWidth="1"/>
    <col min="6660" max="6660" width="9.42578125" style="192" customWidth="1"/>
    <col min="6661" max="6661" width="9.140625" style="192"/>
    <col min="6662" max="6663" width="9.85546875" style="192" customWidth="1"/>
    <col min="6664" max="6666" width="12.7109375" style="192" customWidth="1"/>
    <col min="6667" max="6667" width="24.140625" style="192" customWidth="1"/>
    <col min="6668" max="6912" width="9.140625" style="192"/>
    <col min="6913" max="6913" width="34.140625" style="192" customWidth="1"/>
    <col min="6914" max="6914" width="15.5703125" style="192" customWidth="1"/>
    <col min="6915" max="6915" width="12.42578125" style="192" customWidth="1"/>
    <col min="6916" max="6916" width="9.42578125" style="192" customWidth="1"/>
    <col min="6917" max="6917" width="9.140625" style="192"/>
    <col min="6918" max="6919" width="9.85546875" style="192" customWidth="1"/>
    <col min="6920" max="6922" width="12.7109375" style="192" customWidth="1"/>
    <col min="6923" max="6923" width="24.140625" style="192" customWidth="1"/>
    <col min="6924" max="7168" width="9.140625" style="192"/>
    <col min="7169" max="7169" width="34.140625" style="192" customWidth="1"/>
    <col min="7170" max="7170" width="15.5703125" style="192" customWidth="1"/>
    <col min="7171" max="7171" width="12.42578125" style="192" customWidth="1"/>
    <col min="7172" max="7172" width="9.42578125" style="192" customWidth="1"/>
    <col min="7173" max="7173" width="9.140625" style="192"/>
    <col min="7174" max="7175" width="9.85546875" style="192" customWidth="1"/>
    <col min="7176" max="7178" width="12.7109375" style="192" customWidth="1"/>
    <col min="7179" max="7179" width="24.140625" style="192" customWidth="1"/>
    <col min="7180" max="7424" width="9.140625" style="192"/>
    <col min="7425" max="7425" width="34.140625" style="192" customWidth="1"/>
    <col min="7426" max="7426" width="15.5703125" style="192" customWidth="1"/>
    <col min="7427" max="7427" width="12.42578125" style="192" customWidth="1"/>
    <col min="7428" max="7428" width="9.42578125" style="192" customWidth="1"/>
    <col min="7429" max="7429" width="9.140625" style="192"/>
    <col min="7430" max="7431" width="9.85546875" style="192" customWidth="1"/>
    <col min="7432" max="7434" width="12.7109375" style="192" customWidth="1"/>
    <col min="7435" max="7435" width="24.140625" style="192" customWidth="1"/>
    <col min="7436" max="7680" width="9.140625" style="192"/>
    <col min="7681" max="7681" width="34.140625" style="192" customWidth="1"/>
    <col min="7682" max="7682" width="15.5703125" style="192" customWidth="1"/>
    <col min="7683" max="7683" width="12.42578125" style="192" customWidth="1"/>
    <col min="7684" max="7684" width="9.42578125" style="192" customWidth="1"/>
    <col min="7685" max="7685" width="9.140625" style="192"/>
    <col min="7686" max="7687" width="9.85546875" style="192" customWidth="1"/>
    <col min="7688" max="7690" width="12.7109375" style="192" customWidth="1"/>
    <col min="7691" max="7691" width="24.140625" style="192" customWidth="1"/>
    <col min="7692" max="7936" width="9.140625" style="192"/>
    <col min="7937" max="7937" width="34.140625" style="192" customWidth="1"/>
    <col min="7938" max="7938" width="15.5703125" style="192" customWidth="1"/>
    <col min="7939" max="7939" width="12.42578125" style="192" customWidth="1"/>
    <col min="7940" max="7940" width="9.42578125" style="192" customWidth="1"/>
    <col min="7941" max="7941" width="9.140625" style="192"/>
    <col min="7942" max="7943" width="9.85546875" style="192" customWidth="1"/>
    <col min="7944" max="7946" width="12.7109375" style="192" customWidth="1"/>
    <col min="7947" max="7947" width="24.140625" style="192" customWidth="1"/>
    <col min="7948" max="8192" width="9.140625" style="192"/>
    <col min="8193" max="8193" width="34.140625" style="192" customWidth="1"/>
    <col min="8194" max="8194" width="15.5703125" style="192" customWidth="1"/>
    <col min="8195" max="8195" width="12.42578125" style="192" customWidth="1"/>
    <col min="8196" max="8196" width="9.42578125" style="192" customWidth="1"/>
    <col min="8197" max="8197" width="9.140625" style="192"/>
    <col min="8198" max="8199" width="9.85546875" style="192" customWidth="1"/>
    <col min="8200" max="8202" width="12.7109375" style="192" customWidth="1"/>
    <col min="8203" max="8203" width="24.140625" style="192" customWidth="1"/>
    <col min="8204" max="8448" width="9.140625" style="192"/>
    <col min="8449" max="8449" width="34.140625" style="192" customWidth="1"/>
    <col min="8450" max="8450" width="15.5703125" style="192" customWidth="1"/>
    <col min="8451" max="8451" width="12.42578125" style="192" customWidth="1"/>
    <col min="8452" max="8452" width="9.42578125" style="192" customWidth="1"/>
    <col min="8453" max="8453" width="9.140625" style="192"/>
    <col min="8454" max="8455" width="9.85546875" style="192" customWidth="1"/>
    <col min="8456" max="8458" width="12.7109375" style="192" customWidth="1"/>
    <col min="8459" max="8459" width="24.140625" style="192" customWidth="1"/>
    <col min="8460" max="8704" width="9.140625" style="192"/>
    <col min="8705" max="8705" width="34.140625" style="192" customWidth="1"/>
    <col min="8706" max="8706" width="15.5703125" style="192" customWidth="1"/>
    <col min="8707" max="8707" width="12.42578125" style="192" customWidth="1"/>
    <col min="8708" max="8708" width="9.42578125" style="192" customWidth="1"/>
    <col min="8709" max="8709" width="9.140625" style="192"/>
    <col min="8710" max="8711" width="9.85546875" style="192" customWidth="1"/>
    <col min="8712" max="8714" width="12.7109375" style="192" customWidth="1"/>
    <col min="8715" max="8715" width="24.140625" style="192" customWidth="1"/>
    <col min="8716" max="8960" width="9.140625" style="192"/>
    <col min="8961" max="8961" width="34.140625" style="192" customWidth="1"/>
    <col min="8962" max="8962" width="15.5703125" style="192" customWidth="1"/>
    <col min="8963" max="8963" width="12.42578125" style="192" customWidth="1"/>
    <col min="8964" max="8964" width="9.42578125" style="192" customWidth="1"/>
    <col min="8965" max="8965" width="9.140625" style="192"/>
    <col min="8966" max="8967" width="9.85546875" style="192" customWidth="1"/>
    <col min="8968" max="8970" width="12.7109375" style="192" customWidth="1"/>
    <col min="8971" max="8971" width="24.140625" style="192" customWidth="1"/>
    <col min="8972" max="9216" width="9.140625" style="192"/>
    <col min="9217" max="9217" width="34.140625" style="192" customWidth="1"/>
    <col min="9218" max="9218" width="15.5703125" style="192" customWidth="1"/>
    <col min="9219" max="9219" width="12.42578125" style="192" customWidth="1"/>
    <col min="9220" max="9220" width="9.42578125" style="192" customWidth="1"/>
    <col min="9221" max="9221" width="9.140625" style="192"/>
    <col min="9222" max="9223" width="9.85546875" style="192" customWidth="1"/>
    <col min="9224" max="9226" width="12.7109375" style="192" customWidth="1"/>
    <col min="9227" max="9227" width="24.140625" style="192" customWidth="1"/>
    <col min="9228" max="9472" width="9.140625" style="192"/>
    <col min="9473" max="9473" width="34.140625" style="192" customWidth="1"/>
    <col min="9474" max="9474" width="15.5703125" style="192" customWidth="1"/>
    <col min="9475" max="9475" width="12.42578125" style="192" customWidth="1"/>
    <col min="9476" max="9476" width="9.42578125" style="192" customWidth="1"/>
    <col min="9477" max="9477" width="9.140625" style="192"/>
    <col min="9478" max="9479" width="9.85546875" style="192" customWidth="1"/>
    <col min="9480" max="9482" width="12.7109375" style="192" customWidth="1"/>
    <col min="9483" max="9483" width="24.140625" style="192" customWidth="1"/>
    <col min="9484" max="9728" width="9.140625" style="192"/>
    <col min="9729" max="9729" width="34.140625" style="192" customWidth="1"/>
    <col min="9730" max="9730" width="15.5703125" style="192" customWidth="1"/>
    <col min="9731" max="9731" width="12.42578125" style="192" customWidth="1"/>
    <col min="9732" max="9732" width="9.42578125" style="192" customWidth="1"/>
    <col min="9733" max="9733" width="9.140625" style="192"/>
    <col min="9734" max="9735" width="9.85546875" style="192" customWidth="1"/>
    <col min="9736" max="9738" width="12.7109375" style="192" customWidth="1"/>
    <col min="9739" max="9739" width="24.140625" style="192" customWidth="1"/>
    <col min="9740" max="9984" width="9.140625" style="192"/>
    <col min="9985" max="9985" width="34.140625" style="192" customWidth="1"/>
    <col min="9986" max="9986" width="15.5703125" style="192" customWidth="1"/>
    <col min="9987" max="9987" width="12.42578125" style="192" customWidth="1"/>
    <col min="9988" max="9988" width="9.42578125" style="192" customWidth="1"/>
    <col min="9989" max="9989" width="9.140625" style="192"/>
    <col min="9990" max="9991" width="9.85546875" style="192" customWidth="1"/>
    <col min="9992" max="9994" width="12.7109375" style="192" customWidth="1"/>
    <col min="9995" max="9995" width="24.140625" style="192" customWidth="1"/>
    <col min="9996" max="10240" width="9.140625" style="192"/>
    <col min="10241" max="10241" width="34.140625" style="192" customWidth="1"/>
    <col min="10242" max="10242" width="15.5703125" style="192" customWidth="1"/>
    <col min="10243" max="10243" width="12.42578125" style="192" customWidth="1"/>
    <col min="10244" max="10244" width="9.42578125" style="192" customWidth="1"/>
    <col min="10245" max="10245" width="9.140625" style="192"/>
    <col min="10246" max="10247" width="9.85546875" style="192" customWidth="1"/>
    <col min="10248" max="10250" width="12.7109375" style="192" customWidth="1"/>
    <col min="10251" max="10251" width="24.140625" style="192" customWidth="1"/>
    <col min="10252" max="10496" width="9.140625" style="192"/>
    <col min="10497" max="10497" width="34.140625" style="192" customWidth="1"/>
    <col min="10498" max="10498" width="15.5703125" style="192" customWidth="1"/>
    <col min="10499" max="10499" width="12.42578125" style="192" customWidth="1"/>
    <col min="10500" max="10500" width="9.42578125" style="192" customWidth="1"/>
    <col min="10501" max="10501" width="9.140625" style="192"/>
    <col min="10502" max="10503" width="9.85546875" style="192" customWidth="1"/>
    <col min="10504" max="10506" width="12.7109375" style="192" customWidth="1"/>
    <col min="10507" max="10507" width="24.140625" style="192" customWidth="1"/>
    <col min="10508" max="10752" width="9.140625" style="192"/>
    <col min="10753" max="10753" width="34.140625" style="192" customWidth="1"/>
    <col min="10754" max="10754" width="15.5703125" style="192" customWidth="1"/>
    <col min="10755" max="10755" width="12.42578125" style="192" customWidth="1"/>
    <col min="10756" max="10756" width="9.42578125" style="192" customWidth="1"/>
    <col min="10757" max="10757" width="9.140625" style="192"/>
    <col min="10758" max="10759" width="9.85546875" style="192" customWidth="1"/>
    <col min="10760" max="10762" width="12.7109375" style="192" customWidth="1"/>
    <col min="10763" max="10763" width="24.140625" style="192" customWidth="1"/>
    <col min="10764" max="11008" width="9.140625" style="192"/>
    <col min="11009" max="11009" width="34.140625" style="192" customWidth="1"/>
    <col min="11010" max="11010" width="15.5703125" style="192" customWidth="1"/>
    <col min="11011" max="11011" width="12.42578125" style="192" customWidth="1"/>
    <col min="11012" max="11012" width="9.42578125" style="192" customWidth="1"/>
    <col min="11013" max="11013" width="9.140625" style="192"/>
    <col min="11014" max="11015" width="9.85546875" style="192" customWidth="1"/>
    <col min="11016" max="11018" width="12.7109375" style="192" customWidth="1"/>
    <col min="11019" max="11019" width="24.140625" style="192" customWidth="1"/>
    <col min="11020" max="11264" width="9.140625" style="192"/>
    <col min="11265" max="11265" width="34.140625" style="192" customWidth="1"/>
    <col min="11266" max="11266" width="15.5703125" style="192" customWidth="1"/>
    <col min="11267" max="11267" width="12.42578125" style="192" customWidth="1"/>
    <col min="11268" max="11268" width="9.42578125" style="192" customWidth="1"/>
    <col min="11269" max="11269" width="9.140625" style="192"/>
    <col min="11270" max="11271" width="9.85546875" style="192" customWidth="1"/>
    <col min="11272" max="11274" width="12.7109375" style="192" customWidth="1"/>
    <col min="11275" max="11275" width="24.140625" style="192" customWidth="1"/>
    <col min="11276" max="11520" width="9.140625" style="192"/>
    <col min="11521" max="11521" width="34.140625" style="192" customWidth="1"/>
    <col min="11522" max="11522" width="15.5703125" style="192" customWidth="1"/>
    <col min="11523" max="11523" width="12.42578125" style="192" customWidth="1"/>
    <col min="11524" max="11524" width="9.42578125" style="192" customWidth="1"/>
    <col min="11525" max="11525" width="9.140625" style="192"/>
    <col min="11526" max="11527" width="9.85546875" style="192" customWidth="1"/>
    <col min="11528" max="11530" width="12.7109375" style="192" customWidth="1"/>
    <col min="11531" max="11531" width="24.140625" style="192" customWidth="1"/>
    <col min="11532" max="11776" width="9.140625" style="192"/>
    <col min="11777" max="11777" width="34.140625" style="192" customWidth="1"/>
    <col min="11778" max="11778" width="15.5703125" style="192" customWidth="1"/>
    <col min="11779" max="11779" width="12.42578125" style="192" customWidth="1"/>
    <col min="11780" max="11780" width="9.42578125" style="192" customWidth="1"/>
    <col min="11781" max="11781" width="9.140625" style="192"/>
    <col min="11782" max="11783" width="9.85546875" style="192" customWidth="1"/>
    <col min="11784" max="11786" width="12.7109375" style="192" customWidth="1"/>
    <col min="11787" max="11787" width="24.140625" style="192" customWidth="1"/>
    <col min="11788" max="12032" width="9.140625" style="192"/>
    <col min="12033" max="12033" width="34.140625" style="192" customWidth="1"/>
    <col min="12034" max="12034" width="15.5703125" style="192" customWidth="1"/>
    <col min="12035" max="12035" width="12.42578125" style="192" customWidth="1"/>
    <col min="12036" max="12036" width="9.42578125" style="192" customWidth="1"/>
    <col min="12037" max="12037" width="9.140625" style="192"/>
    <col min="12038" max="12039" width="9.85546875" style="192" customWidth="1"/>
    <col min="12040" max="12042" width="12.7109375" style="192" customWidth="1"/>
    <col min="12043" max="12043" width="24.140625" style="192" customWidth="1"/>
    <col min="12044" max="12288" width="9.140625" style="192"/>
    <col min="12289" max="12289" width="34.140625" style="192" customWidth="1"/>
    <col min="12290" max="12290" width="15.5703125" style="192" customWidth="1"/>
    <col min="12291" max="12291" width="12.42578125" style="192" customWidth="1"/>
    <col min="12292" max="12292" width="9.42578125" style="192" customWidth="1"/>
    <col min="12293" max="12293" width="9.140625" style="192"/>
    <col min="12294" max="12295" width="9.85546875" style="192" customWidth="1"/>
    <col min="12296" max="12298" width="12.7109375" style="192" customWidth="1"/>
    <col min="12299" max="12299" width="24.140625" style="192" customWidth="1"/>
    <col min="12300" max="12544" width="9.140625" style="192"/>
    <col min="12545" max="12545" width="34.140625" style="192" customWidth="1"/>
    <col min="12546" max="12546" width="15.5703125" style="192" customWidth="1"/>
    <col min="12547" max="12547" width="12.42578125" style="192" customWidth="1"/>
    <col min="12548" max="12548" width="9.42578125" style="192" customWidth="1"/>
    <col min="12549" max="12549" width="9.140625" style="192"/>
    <col min="12550" max="12551" width="9.85546875" style="192" customWidth="1"/>
    <col min="12552" max="12554" width="12.7109375" style="192" customWidth="1"/>
    <col min="12555" max="12555" width="24.140625" style="192" customWidth="1"/>
    <col min="12556" max="12800" width="9.140625" style="192"/>
    <col min="12801" max="12801" width="34.140625" style="192" customWidth="1"/>
    <col min="12802" max="12802" width="15.5703125" style="192" customWidth="1"/>
    <col min="12803" max="12803" width="12.42578125" style="192" customWidth="1"/>
    <col min="12804" max="12804" width="9.42578125" style="192" customWidth="1"/>
    <col min="12805" max="12805" width="9.140625" style="192"/>
    <col min="12806" max="12807" width="9.85546875" style="192" customWidth="1"/>
    <col min="12808" max="12810" width="12.7109375" style="192" customWidth="1"/>
    <col min="12811" max="12811" width="24.140625" style="192" customWidth="1"/>
    <col min="12812" max="13056" width="9.140625" style="192"/>
    <col min="13057" max="13057" width="34.140625" style="192" customWidth="1"/>
    <col min="13058" max="13058" width="15.5703125" style="192" customWidth="1"/>
    <col min="13059" max="13059" width="12.42578125" style="192" customWidth="1"/>
    <col min="13060" max="13060" width="9.42578125" style="192" customWidth="1"/>
    <col min="13061" max="13061" width="9.140625" style="192"/>
    <col min="13062" max="13063" width="9.85546875" style="192" customWidth="1"/>
    <col min="13064" max="13066" width="12.7109375" style="192" customWidth="1"/>
    <col min="13067" max="13067" width="24.140625" style="192" customWidth="1"/>
    <col min="13068" max="13312" width="9.140625" style="192"/>
    <col min="13313" max="13313" width="34.140625" style="192" customWidth="1"/>
    <col min="13314" max="13314" width="15.5703125" style="192" customWidth="1"/>
    <col min="13315" max="13315" width="12.42578125" style="192" customWidth="1"/>
    <col min="13316" max="13316" width="9.42578125" style="192" customWidth="1"/>
    <col min="13317" max="13317" width="9.140625" style="192"/>
    <col min="13318" max="13319" width="9.85546875" style="192" customWidth="1"/>
    <col min="13320" max="13322" width="12.7109375" style="192" customWidth="1"/>
    <col min="13323" max="13323" width="24.140625" style="192" customWidth="1"/>
    <col min="13324" max="13568" width="9.140625" style="192"/>
    <col min="13569" max="13569" width="34.140625" style="192" customWidth="1"/>
    <col min="13570" max="13570" width="15.5703125" style="192" customWidth="1"/>
    <col min="13571" max="13571" width="12.42578125" style="192" customWidth="1"/>
    <col min="13572" max="13572" width="9.42578125" style="192" customWidth="1"/>
    <col min="13573" max="13573" width="9.140625" style="192"/>
    <col min="13574" max="13575" width="9.85546875" style="192" customWidth="1"/>
    <col min="13576" max="13578" width="12.7109375" style="192" customWidth="1"/>
    <col min="13579" max="13579" width="24.140625" style="192" customWidth="1"/>
    <col min="13580" max="13824" width="9.140625" style="192"/>
    <col min="13825" max="13825" width="34.140625" style="192" customWidth="1"/>
    <col min="13826" max="13826" width="15.5703125" style="192" customWidth="1"/>
    <col min="13827" max="13827" width="12.42578125" style="192" customWidth="1"/>
    <col min="13828" max="13828" width="9.42578125" style="192" customWidth="1"/>
    <col min="13829" max="13829" width="9.140625" style="192"/>
    <col min="13830" max="13831" width="9.85546875" style="192" customWidth="1"/>
    <col min="13832" max="13834" width="12.7109375" style="192" customWidth="1"/>
    <col min="13835" max="13835" width="24.140625" style="192" customWidth="1"/>
    <col min="13836" max="14080" width="9.140625" style="192"/>
    <col min="14081" max="14081" width="34.140625" style="192" customWidth="1"/>
    <col min="14082" max="14082" width="15.5703125" style="192" customWidth="1"/>
    <col min="14083" max="14083" width="12.42578125" style="192" customWidth="1"/>
    <col min="14084" max="14084" width="9.42578125" style="192" customWidth="1"/>
    <col min="14085" max="14085" width="9.140625" style="192"/>
    <col min="14086" max="14087" width="9.85546875" style="192" customWidth="1"/>
    <col min="14088" max="14090" width="12.7109375" style="192" customWidth="1"/>
    <col min="14091" max="14091" width="24.140625" style="192" customWidth="1"/>
    <col min="14092" max="14336" width="9.140625" style="192"/>
    <col min="14337" max="14337" width="34.140625" style="192" customWidth="1"/>
    <col min="14338" max="14338" width="15.5703125" style="192" customWidth="1"/>
    <col min="14339" max="14339" width="12.42578125" style="192" customWidth="1"/>
    <col min="14340" max="14340" width="9.42578125" style="192" customWidth="1"/>
    <col min="14341" max="14341" width="9.140625" style="192"/>
    <col min="14342" max="14343" width="9.85546875" style="192" customWidth="1"/>
    <col min="14344" max="14346" width="12.7109375" style="192" customWidth="1"/>
    <col min="14347" max="14347" width="24.140625" style="192" customWidth="1"/>
    <col min="14348" max="14592" width="9.140625" style="192"/>
    <col min="14593" max="14593" width="34.140625" style="192" customWidth="1"/>
    <col min="14594" max="14594" width="15.5703125" style="192" customWidth="1"/>
    <col min="14595" max="14595" width="12.42578125" style="192" customWidth="1"/>
    <col min="14596" max="14596" width="9.42578125" style="192" customWidth="1"/>
    <col min="14597" max="14597" width="9.140625" style="192"/>
    <col min="14598" max="14599" width="9.85546875" style="192" customWidth="1"/>
    <col min="14600" max="14602" width="12.7109375" style="192" customWidth="1"/>
    <col min="14603" max="14603" width="24.140625" style="192" customWidth="1"/>
    <col min="14604" max="14848" width="9.140625" style="192"/>
    <col min="14849" max="14849" width="34.140625" style="192" customWidth="1"/>
    <col min="14850" max="14850" width="15.5703125" style="192" customWidth="1"/>
    <col min="14851" max="14851" width="12.42578125" style="192" customWidth="1"/>
    <col min="14852" max="14852" width="9.42578125" style="192" customWidth="1"/>
    <col min="14853" max="14853" width="9.140625" style="192"/>
    <col min="14854" max="14855" width="9.85546875" style="192" customWidth="1"/>
    <col min="14856" max="14858" width="12.7109375" style="192" customWidth="1"/>
    <col min="14859" max="14859" width="24.140625" style="192" customWidth="1"/>
    <col min="14860" max="15104" width="9.140625" style="192"/>
    <col min="15105" max="15105" width="34.140625" style="192" customWidth="1"/>
    <col min="15106" max="15106" width="15.5703125" style="192" customWidth="1"/>
    <col min="15107" max="15107" width="12.42578125" style="192" customWidth="1"/>
    <col min="15108" max="15108" width="9.42578125" style="192" customWidth="1"/>
    <col min="15109" max="15109" width="9.140625" style="192"/>
    <col min="15110" max="15111" width="9.85546875" style="192" customWidth="1"/>
    <col min="15112" max="15114" width="12.7109375" style="192" customWidth="1"/>
    <col min="15115" max="15115" width="24.140625" style="192" customWidth="1"/>
    <col min="15116" max="15360" width="9.140625" style="192"/>
    <col min="15361" max="15361" width="34.140625" style="192" customWidth="1"/>
    <col min="15362" max="15362" width="15.5703125" style="192" customWidth="1"/>
    <col min="15363" max="15363" width="12.42578125" style="192" customWidth="1"/>
    <col min="15364" max="15364" width="9.42578125" style="192" customWidth="1"/>
    <col min="15365" max="15365" width="9.140625" style="192"/>
    <col min="15366" max="15367" width="9.85546875" style="192" customWidth="1"/>
    <col min="15368" max="15370" width="12.7109375" style="192" customWidth="1"/>
    <col min="15371" max="15371" width="24.140625" style="192" customWidth="1"/>
    <col min="15372" max="15616" width="9.140625" style="192"/>
    <col min="15617" max="15617" width="34.140625" style="192" customWidth="1"/>
    <col min="15618" max="15618" width="15.5703125" style="192" customWidth="1"/>
    <col min="15619" max="15619" width="12.42578125" style="192" customWidth="1"/>
    <col min="15620" max="15620" width="9.42578125" style="192" customWidth="1"/>
    <col min="15621" max="15621" width="9.140625" style="192"/>
    <col min="15622" max="15623" width="9.85546875" style="192" customWidth="1"/>
    <col min="15624" max="15626" width="12.7109375" style="192" customWidth="1"/>
    <col min="15627" max="15627" width="24.140625" style="192" customWidth="1"/>
    <col min="15628" max="15872" width="9.140625" style="192"/>
    <col min="15873" max="15873" width="34.140625" style="192" customWidth="1"/>
    <col min="15874" max="15874" width="15.5703125" style="192" customWidth="1"/>
    <col min="15875" max="15875" width="12.42578125" style="192" customWidth="1"/>
    <col min="15876" max="15876" width="9.42578125" style="192" customWidth="1"/>
    <col min="15877" max="15877" width="9.140625" style="192"/>
    <col min="15878" max="15879" width="9.85546875" style="192" customWidth="1"/>
    <col min="15880" max="15882" width="12.7109375" style="192" customWidth="1"/>
    <col min="15883" max="15883" width="24.140625" style="192" customWidth="1"/>
    <col min="15884" max="16128" width="9.140625" style="192"/>
    <col min="16129" max="16129" width="34.140625" style="192" customWidth="1"/>
    <col min="16130" max="16130" width="15.5703125" style="192" customWidth="1"/>
    <col min="16131" max="16131" width="12.42578125" style="192" customWidth="1"/>
    <col min="16132" max="16132" width="9.42578125" style="192" customWidth="1"/>
    <col min="16133" max="16133" width="9.140625" style="192"/>
    <col min="16134" max="16135" width="9.85546875" style="192" customWidth="1"/>
    <col min="16136" max="16138" width="12.7109375" style="192" customWidth="1"/>
    <col min="16139" max="16139" width="24.140625" style="192" customWidth="1"/>
    <col min="16140" max="16384" width="9.140625" style="192"/>
  </cols>
  <sheetData>
    <row r="1" spans="1:11" x14ac:dyDescent="0.2">
      <c r="A1" s="189"/>
      <c r="B1" s="190"/>
      <c r="C1" s="190"/>
      <c r="D1" s="190"/>
      <c r="E1" s="190"/>
      <c r="F1" s="190"/>
      <c r="G1" s="190"/>
      <c r="H1" s="190"/>
      <c r="I1" s="190"/>
      <c r="J1" s="190"/>
      <c r="K1" s="191"/>
    </row>
    <row r="2" spans="1:11" x14ac:dyDescent="0.2">
      <c r="A2" s="189"/>
      <c r="B2" s="190"/>
      <c r="C2" s="190"/>
      <c r="D2" s="190"/>
      <c r="E2" s="190"/>
      <c r="F2" s="190"/>
      <c r="G2" s="190"/>
      <c r="H2" s="190"/>
      <c r="I2" s="190"/>
      <c r="J2" s="190"/>
      <c r="K2" s="191"/>
    </row>
    <row r="3" spans="1:11" ht="15" x14ac:dyDescent="0.2">
      <c r="A3" s="193" t="s">
        <v>194</v>
      </c>
      <c r="B3" s="194"/>
      <c r="C3" s="190"/>
      <c r="D3" s="190"/>
      <c r="E3" s="190"/>
      <c r="F3" s="190"/>
      <c r="G3" s="190"/>
      <c r="H3" s="190"/>
      <c r="I3" s="190"/>
      <c r="J3" s="190"/>
      <c r="K3" s="191"/>
    </row>
    <row r="4" spans="1:11" ht="15" x14ac:dyDescent="0.2">
      <c r="A4" s="342" t="s">
        <v>195</v>
      </c>
      <c r="B4" s="342"/>
      <c r="C4" s="342"/>
      <c r="D4" s="342"/>
      <c r="E4" s="342"/>
      <c r="F4" s="342"/>
      <c r="G4" s="342"/>
      <c r="H4" s="342"/>
      <c r="I4" s="190"/>
      <c r="J4" s="190"/>
      <c r="K4" s="191"/>
    </row>
    <row r="5" spans="1:11" ht="15" x14ac:dyDescent="0.2">
      <c r="A5" s="343" t="s">
        <v>196</v>
      </c>
      <c r="B5" s="343"/>
      <c r="C5" s="343"/>
      <c r="D5" s="343"/>
      <c r="E5" s="343"/>
      <c r="F5" s="343"/>
      <c r="G5" s="343"/>
      <c r="H5" s="190"/>
      <c r="I5" s="190"/>
      <c r="J5" s="190"/>
      <c r="K5" s="195"/>
    </row>
    <row r="6" spans="1:11" ht="15.75" thickBot="1" x14ac:dyDescent="0.25">
      <c r="A6" s="196"/>
      <c r="B6" s="197"/>
      <c r="C6" s="190"/>
      <c r="D6" s="190"/>
      <c r="E6" s="190"/>
      <c r="F6" s="190"/>
      <c r="G6" s="190"/>
      <c r="H6" s="190"/>
      <c r="I6" s="190"/>
      <c r="J6" s="190"/>
      <c r="K6" s="198">
        <f ca="1">TODAY()</f>
        <v>45380</v>
      </c>
    </row>
    <row r="7" spans="1:11" ht="15.75" thickBot="1" x14ac:dyDescent="0.25">
      <c r="A7" s="344" t="s">
        <v>197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</row>
    <row r="8" spans="1:11" ht="15.75" thickBot="1" x14ac:dyDescent="0.25">
      <c r="A8" s="344" t="s">
        <v>198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</row>
    <row r="9" spans="1:11" ht="15" customHeight="1" thickBot="1" x14ac:dyDescent="0.25">
      <c r="A9" s="345" t="s">
        <v>199</v>
      </c>
      <c r="B9" s="346" t="s">
        <v>200</v>
      </c>
      <c r="C9" s="346"/>
      <c r="D9" s="346"/>
      <c r="E9" s="346"/>
      <c r="F9" s="347" t="s">
        <v>74</v>
      </c>
      <c r="G9" s="347" t="s">
        <v>75</v>
      </c>
      <c r="H9" s="199" t="s">
        <v>201</v>
      </c>
      <c r="I9" s="347" t="s">
        <v>201</v>
      </c>
      <c r="J9" s="200"/>
      <c r="K9" s="201" t="s">
        <v>201</v>
      </c>
    </row>
    <row r="10" spans="1:11" ht="14.25" customHeight="1" thickBot="1" x14ac:dyDescent="0.25">
      <c r="A10" s="345"/>
      <c r="B10" s="346"/>
      <c r="C10" s="346"/>
      <c r="D10" s="346"/>
      <c r="E10" s="346"/>
      <c r="F10" s="347"/>
      <c r="G10" s="347"/>
      <c r="H10" s="202" t="s">
        <v>74</v>
      </c>
      <c r="I10" s="347"/>
      <c r="J10" s="203"/>
      <c r="K10" s="204" t="s">
        <v>202</v>
      </c>
    </row>
    <row r="11" spans="1:11" ht="15" x14ac:dyDescent="0.2">
      <c r="A11" s="205" t="s">
        <v>203</v>
      </c>
      <c r="B11" s="341" t="s">
        <v>204</v>
      </c>
      <c r="C11" s="341"/>
      <c r="D11" s="341"/>
      <c r="E11" s="341"/>
      <c r="F11" s="206" t="s">
        <v>113</v>
      </c>
      <c r="G11" s="207">
        <v>10</v>
      </c>
      <c r="H11" s="208">
        <v>0</v>
      </c>
      <c r="I11" s="209">
        <f t="shared" ref="I11:I22" si="0">G11*H11</f>
        <v>0</v>
      </c>
      <c r="J11" s="210"/>
      <c r="K11" s="211">
        <f>I11-(I11*J11)</f>
        <v>0</v>
      </c>
    </row>
    <row r="12" spans="1:11" ht="15" x14ac:dyDescent="0.2">
      <c r="A12" s="205"/>
      <c r="B12" s="341" t="s">
        <v>205</v>
      </c>
      <c r="C12" s="341"/>
      <c r="D12" s="341"/>
      <c r="E12" s="341"/>
      <c r="F12" s="206" t="s">
        <v>113</v>
      </c>
      <c r="G12" s="207">
        <v>2</v>
      </c>
      <c r="H12" s="208">
        <v>0</v>
      </c>
      <c r="I12" s="209">
        <f t="shared" si="0"/>
        <v>0</v>
      </c>
      <c r="J12" s="210"/>
      <c r="K12" s="211">
        <f>I12-(I12*J12)</f>
        <v>0</v>
      </c>
    </row>
    <row r="13" spans="1:11" ht="15" x14ac:dyDescent="0.2">
      <c r="A13" s="205"/>
      <c r="B13" s="341"/>
      <c r="C13" s="341"/>
      <c r="D13" s="341"/>
      <c r="E13" s="341"/>
      <c r="F13" s="206"/>
      <c r="G13" s="207"/>
      <c r="H13" s="208"/>
      <c r="I13" s="209"/>
      <c r="J13" s="210"/>
      <c r="K13" s="212"/>
    </row>
    <row r="14" spans="1:11" ht="15" x14ac:dyDescent="0.2">
      <c r="A14" s="205"/>
      <c r="B14" s="348"/>
      <c r="C14" s="348"/>
      <c r="D14" s="348"/>
      <c r="E14" s="348"/>
      <c r="F14" s="206"/>
      <c r="G14" s="207"/>
      <c r="H14" s="208"/>
      <c r="I14" s="209"/>
      <c r="J14" s="210"/>
      <c r="K14" s="212"/>
    </row>
    <row r="15" spans="1:11" ht="15" x14ac:dyDescent="0.2">
      <c r="A15" s="205" t="s">
        <v>33</v>
      </c>
      <c r="B15" s="341" t="s">
        <v>206</v>
      </c>
      <c r="C15" s="341"/>
      <c r="D15" s="341"/>
      <c r="E15" s="341"/>
      <c r="F15" s="206" t="s">
        <v>113</v>
      </c>
      <c r="G15" s="207">
        <v>10</v>
      </c>
      <c r="H15" s="208">
        <v>0</v>
      </c>
      <c r="I15" s="209">
        <f t="shared" si="0"/>
        <v>0</v>
      </c>
      <c r="J15" s="210"/>
      <c r="K15" s="211">
        <f>I15-(I15*J15)</f>
        <v>0</v>
      </c>
    </row>
    <row r="16" spans="1:11" ht="15" x14ac:dyDescent="0.2">
      <c r="A16" s="205"/>
      <c r="B16" s="341" t="s">
        <v>207</v>
      </c>
      <c r="C16" s="341"/>
      <c r="D16" s="341"/>
      <c r="E16" s="341"/>
      <c r="F16" s="206" t="s">
        <v>113</v>
      </c>
      <c r="G16" s="207">
        <v>2</v>
      </c>
      <c r="H16" s="208">
        <v>0</v>
      </c>
      <c r="I16" s="209">
        <f t="shared" si="0"/>
        <v>0</v>
      </c>
      <c r="J16" s="210"/>
      <c r="K16" s="211">
        <f>I16-(I16*J16)</f>
        <v>0</v>
      </c>
    </row>
    <row r="17" spans="1:11" ht="15" x14ac:dyDescent="0.2">
      <c r="A17" s="205"/>
      <c r="B17" s="341"/>
      <c r="C17" s="341"/>
      <c r="D17" s="341"/>
      <c r="E17" s="341"/>
      <c r="F17" s="206"/>
      <c r="G17" s="207"/>
      <c r="H17" s="208"/>
      <c r="I17" s="209"/>
      <c r="J17" s="210"/>
      <c r="K17" s="211"/>
    </row>
    <row r="18" spans="1:11" ht="15" x14ac:dyDescent="0.2">
      <c r="A18" s="205"/>
      <c r="B18" s="341"/>
      <c r="C18" s="341"/>
      <c r="D18" s="341"/>
      <c r="E18" s="341"/>
      <c r="F18" s="206"/>
      <c r="G18" s="207"/>
      <c r="H18" s="208"/>
      <c r="I18" s="209"/>
      <c r="J18" s="210"/>
      <c r="K18" s="211"/>
    </row>
    <row r="19" spans="1:11" ht="15" x14ac:dyDescent="0.2">
      <c r="A19" s="205"/>
      <c r="B19" s="341"/>
      <c r="C19" s="341"/>
      <c r="D19" s="341"/>
      <c r="E19" s="341"/>
      <c r="F19" s="206"/>
      <c r="G19" s="207"/>
      <c r="H19" s="208"/>
      <c r="I19" s="209"/>
      <c r="J19" s="210"/>
      <c r="K19" s="211"/>
    </row>
    <row r="20" spans="1:11" ht="15" x14ac:dyDescent="0.2">
      <c r="A20" s="205" t="s">
        <v>208</v>
      </c>
      <c r="B20" s="341"/>
      <c r="C20" s="341"/>
      <c r="D20" s="341"/>
      <c r="E20" s="341"/>
      <c r="F20" s="206" t="s">
        <v>113</v>
      </c>
      <c r="G20" s="207">
        <v>1</v>
      </c>
      <c r="H20" s="208">
        <v>0</v>
      </c>
      <c r="I20" s="209">
        <f t="shared" si="0"/>
        <v>0</v>
      </c>
      <c r="J20" s="210"/>
      <c r="K20" s="211">
        <f>I20-(I20*J20)</f>
        <v>0</v>
      </c>
    </row>
    <row r="21" spans="1:11" s="213" customFormat="1" ht="15" x14ac:dyDescent="0.2">
      <c r="A21" s="205" t="s">
        <v>209</v>
      </c>
      <c r="B21" s="341"/>
      <c r="C21" s="341"/>
      <c r="D21" s="341"/>
      <c r="E21" s="341"/>
      <c r="F21" s="206" t="s">
        <v>113</v>
      </c>
      <c r="G21" s="207">
        <v>12</v>
      </c>
      <c r="H21" s="208">
        <v>0</v>
      </c>
      <c r="I21" s="209">
        <f t="shared" si="0"/>
        <v>0</v>
      </c>
      <c r="J21" s="210"/>
      <c r="K21" s="211">
        <f>I21-(I21*J21)</f>
        <v>0</v>
      </c>
    </row>
    <row r="22" spans="1:11" ht="15" x14ac:dyDescent="0.2">
      <c r="A22" s="205" t="s">
        <v>210</v>
      </c>
      <c r="B22" s="341" t="s">
        <v>211</v>
      </c>
      <c r="C22" s="341"/>
      <c r="D22" s="341"/>
      <c r="E22" s="341"/>
      <c r="F22" s="206" t="s">
        <v>212</v>
      </c>
      <c r="G22" s="207">
        <v>1</v>
      </c>
      <c r="H22" s="208">
        <v>0</v>
      </c>
      <c r="I22" s="209">
        <f t="shared" si="0"/>
        <v>0</v>
      </c>
      <c r="J22" s="210"/>
      <c r="K22" s="212">
        <f>I22-(I22*J22)</f>
        <v>0</v>
      </c>
    </row>
    <row r="23" spans="1:11" ht="15.75" x14ac:dyDescent="0.2">
      <c r="A23" s="349" t="s">
        <v>213</v>
      </c>
      <c r="B23" s="349"/>
      <c r="C23" s="349"/>
      <c r="D23" s="349"/>
      <c r="E23" s="349"/>
      <c r="F23" s="349"/>
      <c r="G23" s="349"/>
      <c r="H23" s="349"/>
      <c r="I23" s="349"/>
      <c r="J23" s="349"/>
      <c r="K23" s="214">
        <f>SUM(K11:K22)</f>
        <v>0</v>
      </c>
    </row>
  </sheetData>
  <sheetProtection selectLockedCells="1" selectUnlockedCells="1"/>
  <mergeCells count="22">
    <mergeCell ref="A23:J23"/>
    <mergeCell ref="B17:E17"/>
    <mergeCell ref="B18:E18"/>
    <mergeCell ref="B19:E19"/>
    <mergeCell ref="B20:E20"/>
    <mergeCell ref="B21:E21"/>
    <mergeCell ref="B22:E22"/>
    <mergeCell ref="B16:E16"/>
    <mergeCell ref="A4:H4"/>
    <mergeCell ref="A5:G5"/>
    <mergeCell ref="A7:K7"/>
    <mergeCell ref="A8:K8"/>
    <mergeCell ref="A9:A10"/>
    <mergeCell ref="B9:E10"/>
    <mergeCell ref="F9:F10"/>
    <mergeCell ref="G9:G10"/>
    <mergeCell ref="I9:I10"/>
    <mergeCell ref="B11:E11"/>
    <mergeCell ref="B12:E12"/>
    <mergeCell ref="B13:E13"/>
    <mergeCell ref="B14:E14"/>
    <mergeCell ref="B15:E15"/>
  </mergeCells>
  <pageMargins left="0.39374999999999999" right="0.39374999999999999" top="0.98402777777777772" bottom="0.98402777777777772" header="0.51180555555555551" footer="0.51180555555555551"/>
  <pageSetup paperSize="9" scale="65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AB94F-916D-412B-8687-A990EF83B94C}">
  <dimension ref="A1:P9"/>
  <sheetViews>
    <sheetView workbookViewId="0">
      <selection sqref="A1:XFD1048576"/>
    </sheetView>
  </sheetViews>
  <sheetFormatPr defaultRowHeight="12.75" x14ac:dyDescent="0.2"/>
  <cols>
    <col min="1" max="1" width="5" style="215" customWidth="1"/>
    <col min="2" max="2" width="2.85546875" style="215" customWidth="1"/>
    <col min="3" max="3" width="1.85546875" style="215" customWidth="1"/>
    <col min="4" max="4" width="8" style="215" customWidth="1"/>
    <col min="5" max="5" width="9.85546875" style="215" customWidth="1"/>
    <col min="6" max="6" width="6.85546875" style="215" customWidth="1"/>
    <col min="7" max="7" width="4" style="215" customWidth="1"/>
    <col min="8" max="8" width="20" style="215" customWidth="1"/>
    <col min="9" max="9" width="13" style="215" customWidth="1"/>
    <col min="10" max="10" width="5" style="215" customWidth="1"/>
    <col min="11" max="11" width="1" style="215" customWidth="1"/>
    <col min="12" max="12" width="1.85546875" style="215" customWidth="1"/>
    <col min="13" max="13" width="5" style="215" customWidth="1"/>
    <col min="14" max="14" width="4" style="215" customWidth="1"/>
    <col min="15" max="15" width="22.85546875" style="215" customWidth="1"/>
    <col min="16" max="16" width="6.85546875" style="215" customWidth="1"/>
    <col min="17" max="17" width="11.5703125" style="215" bestFit="1" customWidth="1"/>
    <col min="18" max="16384" width="9.140625" style="215"/>
  </cols>
  <sheetData>
    <row r="1" spans="1:16" ht="87" customHeight="1" x14ac:dyDescent="0.2">
      <c r="A1" s="350"/>
      <c r="B1" s="350"/>
      <c r="C1" s="350"/>
      <c r="D1" s="350"/>
      <c r="E1" s="350"/>
      <c r="F1" s="350"/>
      <c r="G1" s="351" t="s">
        <v>214</v>
      </c>
      <c r="H1" s="352"/>
      <c r="I1" s="352"/>
      <c r="J1" s="352"/>
      <c r="K1" s="352"/>
      <c r="L1" s="352"/>
      <c r="M1" s="352"/>
      <c r="N1" s="352"/>
      <c r="O1" s="352"/>
      <c r="P1" s="352"/>
    </row>
    <row r="2" spans="1:16" ht="90.6" customHeight="1" x14ac:dyDescent="0.2">
      <c r="A2" s="353" t="s">
        <v>215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5"/>
      <c r="N2" s="355"/>
      <c r="O2" s="355"/>
      <c r="P2" s="355"/>
    </row>
    <row r="3" spans="1:16" ht="11.25" customHeight="1" x14ac:dyDescent="0.2">
      <c r="A3" s="216"/>
      <c r="B3" s="217">
        <v>10</v>
      </c>
      <c r="C3" s="356">
        <v>6100000086</v>
      </c>
      <c r="D3" s="356"/>
      <c r="E3" s="357" t="s">
        <v>216</v>
      </c>
      <c r="F3" s="357"/>
      <c r="G3" s="357"/>
      <c r="H3" s="357"/>
      <c r="I3" s="218">
        <v>4</v>
      </c>
      <c r="J3" s="358" t="s">
        <v>217</v>
      </c>
      <c r="K3" s="359"/>
      <c r="L3" s="359"/>
      <c r="M3" s="359"/>
      <c r="N3" s="359"/>
      <c r="O3" s="258" t="s">
        <v>217</v>
      </c>
      <c r="P3" s="216"/>
    </row>
    <row r="4" spans="1:16" ht="56.1" customHeight="1" x14ac:dyDescent="0.2">
      <c r="A4" s="219"/>
      <c r="B4" s="219"/>
      <c r="C4" s="360"/>
      <c r="D4" s="360"/>
      <c r="E4" s="361" t="s">
        <v>218</v>
      </c>
      <c r="F4" s="362"/>
      <c r="G4" s="362"/>
      <c r="H4" s="362"/>
      <c r="I4" s="220" t="s">
        <v>219</v>
      </c>
      <c r="J4" s="363" t="s">
        <v>220</v>
      </c>
      <c r="K4" s="363"/>
      <c r="L4" s="363"/>
      <c r="M4" s="363"/>
      <c r="N4" s="363"/>
      <c r="O4" s="259" t="s">
        <v>221</v>
      </c>
      <c r="P4" s="219"/>
    </row>
    <row r="5" spans="1:16" ht="24.95" customHeight="1" x14ac:dyDescent="0.2">
      <c r="A5" s="221"/>
      <c r="B5" s="221"/>
      <c r="C5" s="364"/>
      <c r="D5" s="364"/>
      <c r="E5" s="362" t="s">
        <v>222</v>
      </c>
      <c r="F5" s="362"/>
      <c r="G5" s="362"/>
      <c r="H5" s="362"/>
      <c r="I5" s="221"/>
      <c r="J5" s="364"/>
      <c r="K5" s="364"/>
      <c r="L5" s="364"/>
      <c r="M5" s="364"/>
      <c r="N5" s="364"/>
      <c r="O5" s="221"/>
      <c r="P5" s="221"/>
    </row>
    <row r="6" spans="1:16" ht="15.95" customHeight="1" x14ac:dyDescent="0.2">
      <c r="A6" s="221"/>
      <c r="B6" s="222">
        <v>20</v>
      </c>
      <c r="C6" s="367">
        <v>6100000086</v>
      </c>
      <c r="D6" s="367"/>
      <c r="E6" s="368" t="s">
        <v>216</v>
      </c>
      <c r="F6" s="368"/>
      <c r="G6" s="368"/>
      <c r="H6" s="368"/>
      <c r="I6" s="223">
        <v>4</v>
      </c>
      <c r="J6" s="369" t="s">
        <v>217</v>
      </c>
      <c r="K6" s="370"/>
      <c r="L6" s="370"/>
      <c r="M6" s="370"/>
      <c r="N6" s="370"/>
      <c r="O6" s="260" t="s">
        <v>217</v>
      </c>
      <c r="P6" s="221"/>
    </row>
    <row r="7" spans="1:16" ht="75" customHeight="1" x14ac:dyDescent="0.2">
      <c r="A7" s="219"/>
      <c r="B7" s="219"/>
      <c r="C7" s="360"/>
      <c r="D7" s="360"/>
      <c r="E7" s="361" t="s">
        <v>223</v>
      </c>
      <c r="F7" s="362"/>
      <c r="G7" s="362"/>
      <c r="H7" s="362"/>
      <c r="I7" s="220" t="s">
        <v>219</v>
      </c>
      <c r="J7" s="363" t="s">
        <v>220</v>
      </c>
      <c r="K7" s="363"/>
      <c r="L7" s="363"/>
      <c r="M7" s="363"/>
      <c r="N7" s="363"/>
      <c r="O7" s="259" t="s">
        <v>224</v>
      </c>
      <c r="P7" s="219"/>
    </row>
    <row r="8" spans="1:16" ht="37.5" customHeight="1" x14ac:dyDescent="0.2">
      <c r="A8" s="219"/>
      <c r="B8" s="219"/>
      <c r="C8" s="360"/>
      <c r="D8" s="360"/>
      <c r="E8" s="362" t="s">
        <v>222</v>
      </c>
      <c r="F8" s="362"/>
      <c r="G8" s="362"/>
      <c r="H8" s="362"/>
      <c r="I8" s="219"/>
      <c r="J8" s="360"/>
      <c r="K8" s="360"/>
      <c r="L8" s="360"/>
      <c r="M8" s="360"/>
      <c r="N8" s="360"/>
      <c r="O8" s="219"/>
      <c r="P8" s="219"/>
    </row>
    <row r="9" spans="1:16" ht="99.75" customHeight="1" x14ac:dyDescent="0.2">
      <c r="A9" s="365" t="s">
        <v>225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</row>
  </sheetData>
  <mergeCells count="23">
    <mergeCell ref="C8:D8"/>
    <mergeCell ref="E8:H8"/>
    <mergeCell ref="J8:N8"/>
    <mergeCell ref="A9:P9"/>
    <mergeCell ref="C6:D6"/>
    <mergeCell ref="E6:H6"/>
    <mergeCell ref="J6:N6"/>
    <mergeCell ref="C7:D7"/>
    <mergeCell ref="E7:H7"/>
    <mergeCell ref="J7:N7"/>
    <mergeCell ref="C4:D4"/>
    <mergeCell ref="E4:H4"/>
    <mergeCell ref="J4:N4"/>
    <mergeCell ref="C5:D5"/>
    <mergeCell ref="E5:H5"/>
    <mergeCell ref="J5:N5"/>
    <mergeCell ref="A1:F1"/>
    <mergeCell ref="G1:P1"/>
    <mergeCell ref="A2:L2"/>
    <mergeCell ref="M2:P2"/>
    <mergeCell ref="C3:D3"/>
    <mergeCell ref="E3:H3"/>
    <mergeCell ref="J3:N3"/>
  </mergeCells>
  <hyperlinks>
    <hyperlink ref="G1" r:id="rId1" display="mailto:bronislava.vinklarkova@leviat.com" xr:uid="{FD0E5BEB-9521-470D-B020-2396D7E75DE5}"/>
  </hyperlinks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DC59C-ABA1-4A75-BFDB-23AD7EBE7049}">
  <dimension ref="A1:AE22"/>
  <sheetViews>
    <sheetView zoomScaleNormal="100" workbookViewId="0">
      <selection activeCell="B1" sqref="B1:T1"/>
    </sheetView>
  </sheetViews>
  <sheetFormatPr defaultRowHeight="12.75" x14ac:dyDescent="0.2"/>
  <cols>
    <col min="1" max="1" width="9.140625" style="224"/>
    <col min="2" max="2" width="25" style="224" customWidth="1"/>
    <col min="3" max="3" width="1" style="224" customWidth="1"/>
    <col min="4" max="4" width="1.85546875" style="224" customWidth="1"/>
    <col min="5" max="5" width="9.85546875" style="224" customWidth="1"/>
    <col min="6" max="6" width="4" style="224" customWidth="1"/>
    <col min="7" max="7" width="2.85546875" style="224" customWidth="1"/>
    <col min="8" max="8" width="6.85546875" style="224" customWidth="1"/>
    <col min="9" max="9" width="5.85546875" style="224" customWidth="1"/>
    <col min="10" max="10" width="5" style="224" customWidth="1"/>
    <col min="11" max="11" width="1" style="224" customWidth="1"/>
    <col min="12" max="12" width="2.85546875" style="224" customWidth="1"/>
    <col min="13" max="13" width="6.85546875" style="224" customWidth="1"/>
    <col min="14" max="14" width="15.5703125" style="224" customWidth="1"/>
    <col min="15" max="16" width="4" style="224" customWidth="1"/>
    <col min="17" max="17" width="9.85546875" style="224" customWidth="1"/>
    <col min="18" max="18" width="13" style="224" customWidth="1"/>
    <col min="19" max="19" width="1.85546875" style="224" customWidth="1"/>
    <col min="20" max="20" width="2.85546875" style="224" customWidth="1"/>
    <col min="21" max="16384" width="9.140625" style="224"/>
  </cols>
  <sheetData>
    <row r="1" spans="1:31" ht="46.5" customHeight="1" x14ac:dyDescent="0.2">
      <c r="B1" s="371" t="s">
        <v>304</v>
      </c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372"/>
      <c r="T1" s="372"/>
    </row>
    <row r="2" spans="1:31" ht="21" customHeight="1" x14ac:dyDescent="0.2">
      <c r="B2" s="225" t="s">
        <v>226</v>
      </c>
      <c r="C2" s="373" t="s">
        <v>227</v>
      </c>
      <c r="D2" s="373"/>
      <c r="E2" s="373"/>
      <c r="F2" s="373"/>
      <c r="G2" s="373"/>
      <c r="H2" s="226" t="s">
        <v>133</v>
      </c>
      <c r="I2" s="227" t="s">
        <v>108</v>
      </c>
      <c r="J2" s="374" t="s">
        <v>113</v>
      </c>
      <c r="K2" s="374"/>
      <c r="L2" s="374" t="s">
        <v>228</v>
      </c>
      <c r="M2" s="374"/>
      <c r="N2" s="228" t="s">
        <v>201</v>
      </c>
      <c r="O2" s="374" t="s">
        <v>229</v>
      </c>
      <c r="P2" s="374"/>
      <c r="Q2" s="229" t="s">
        <v>79</v>
      </c>
      <c r="R2" s="230" t="s">
        <v>230</v>
      </c>
      <c r="S2" s="375"/>
      <c r="T2" s="375"/>
    </row>
    <row r="3" spans="1:31" ht="94.5" x14ac:dyDescent="0.2">
      <c r="A3" s="224">
        <v>1</v>
      </c>
      <c r="B3" s="225" t="s">
        <v>231</v>
      </c>
      <c r="C3" s="376">
        <v>25.31</v>
      </c>
      <c r="D3" s="376"/>
      <c r="E3" s="376"/>
      <c r="F3" s="376"/>
      <c r="G3" s="376"/>
      <c r="H3" s="231"/>
      <c r="I3" s="231" t="s">
        <v>232</v>
      </c>
      <c r="J3" s="377"/>
      <c r="K3" s="377"/>
      <c r="L3" s="378">
        <v>0</v>
      </c>
      <c r="M3" s="378"/>
      <c r="N3" s="232">
        <f>L3*C3</f>
        <v>0</v>
      </c>
      <c r="O3" s="379">
        <v>0.21</v>
      </c>
      <c r="P3" s="379"/>
      <c r="Q3" s="232">
        <f>N3*0.21</f>
        <v>0</v>
      </c>
      <c r="R3" s="232">
        <f>N3+Q3</f>
        <v>0</v>
      </c>
      <c r="S3" s="380"/>
      <c r="T3" s="380"/>
    </row>
    <row r="4" spans="1:31" ht="94.5" x14ac:dyDescent="0.2">
      <c r="A4" s="224">
        <v>2</v>
      </c>
      <c r="B4" s="225" t="s">
        <v>233</v>
      </c>
      <c r="C4" s="376">
        <v>2.84</v>
      </c>
      <c r="D4" s="376"/>
      <c r="E4" s="376"/>
      <c r="F4" s="376"/>
      <c r="G4" s="376"/>
      <c r="H4" s="231" t="s">
        <v>232</v>
      </c>
      <c r="I4" s="231"/>
      <c r="J4" s="377"/>
      <c r="K4" s="377"/>
      <c r="L4" s="378">
        <v>0</v>
      </c>
      <c r="M4" s="378"/>
      <c r="N4" s="232">
        <f>L4*C4</f>
        <v>0</v>
      </c>
      <c r="O4" s="379">
        <v>0.21</v>
      </c>
      <c r="P4" s="379"/>
      <c r="Q4" s="232">
        <f t="shared" ref="Q4:Q16" si="0">N4*0.21</f>
        <v>0</v>
      </c>
      <c r="R4" s="232">
        <f t="shared" ref="R4:R16" si="1">N4+Q4</f>
        <v>0</v>
      </c>
      <c r="S4" s="380"/>
      <c r="T4" s="380"/>
    </row>
    <row r="5" spans="1:31" ht="94.5" x14ac:dyDescent="0.2">
      <c r="A5" s="224">
        <v>3</v>
      </c>
      <c r="B5" s="225" t="s">
        <v>234</v>
      </c>
      <c r="C5" s="376">
        <v>18.14</v>
      </c>
      <c r="D5" s="376"/>
      <c r="E5" s="376"/>
      <c r="F5" s="376"/>
      <c r="G5" s="376"/>
      <c r="H5" s="231" t="s">
        <v>232</v>
      </c>
      <c r="I5" s="231"/>
      <c r="J5" s="377"/>
      <c r="K5" s="377"/>
      <c r="L5" s="378">
        <v>0</v>
      </c>
      <c r="M5" s="378"/>
      <c r="N5" s="232">
        <f>L5*C5</f>
        <v>0</v>
      </c>
      <c r="O5" s="379">
        <v>0.21</v>
      </c>
      <c r="P5" s="379"/>
      <c r="Q5" s="232">
        <f t="shared" si="0"/>
        <v>0</v>
      </c>
      <c r="R5" s="232">
        <f t="shared" si="1"/>
        <v>0</v>
      </c>
      <c r="S5" s="380"/>
      <c r="T5" s="380"/>
    </row>
    <row r="6" spans="1:31" ht="94.5" x14ac:dyDescent="0.2">
      <c r="A6" s="224">
        <v>4</v>
      </c>
      <c r="B6" s="225" t="s">
        <v>234</v>
      </c>
      <c r="C6" s="376">
        <v>7</v>
      </c>
      <c r="D6" s="376"/>
      <c r="E6" s="376"/>
      <c r="F6" s="376"/>
      <c r="G6" s="376"/>
      <c r="H6" s="231"/>
      <c r="I6" s="231"/>
      <c r="J6" s="377" t="s">
        <v>232</v>
      </c>
      <c r="K6" s="377"/>
      <c r="L6" s="378">
        <v>0</v>
      </c>
      <c r="M6" s="378"/>
      <c r="N6" s="232">
        <f>L6*C6</f>
        <v>0</v>
      </c>
      <c r="O6" s="379">
        <v>0.21</v>
      </c>
      <c r="P6" s="379"/>
      <c r="Q6" s="232">
        <f t="shared" si="0"/>
        <v>0</v>
      </c>
      <c r="R6" s="232">
        <f t="shared" si="1"/>
        <v>0</v>
      </c>
      <c r="S6" s="380"/>
      <c r="T6" s="380"/>
    </row>
    <row r="7" spans="1:31" ht="81" x14ac:dyDescent="0.2">
      <c r="A7" s="224">
        <v>5</v>
      </c>
      <c r="B7" s="225" t="s">
        <v>235</v>
      </c>
      <c r="C7" s="376">
        <v>7</v>
      </c>
      <c r="D7" s="376"/>
      <c r="E7" s="376"/>
      <c r="F7" s="376"/>
      <c r="G7" s="376"/>
      <c r="H7" s="231"/>
      <c r="I7" s="231"/>
      <c r="J7" s="377" t="s">
        <v>232</v>
      </c>
      <c r="K7" s="377"/>
      <c r="L7" s="378">
        <v>0</v>
      </c>
      <c r="M7" s="378"/>
      <c r="N7" s="232">
        <f t="shared" ref="N7:N16" si="2">L7*C7</f>
        <v>0</v>
      </c>
      <c r="O7" s="379">
        <v>0.21</v>
      </c>
      <c r="P7" s="379"/>
      <c r="Q7" s="232">
        <f t="shared" si="0"/>
        <v>0</v>
      </c>
      <c r="R7" s="232">
        <f t="shared" si="1"/>
        <v>0</v>
      </c>
      <c r="S7" s="380"/>
      <c r="T7" s="380"/>
    </row>
    <row r="8" spans="1:31" ht="40.5" x14ac:dyDescent="0.2">
      <c r="A8" s="224">
        <v>6</v>
      </c>
      <c r="B8" s="225" t="s">
        <v>236</v>
      </c>
      <c r="C8" s="376">
        <v>14</v>
      </c>
      <c r="D8" s="376"/>
      <c r="E8" s="376"/>
      <c r="F8" s="376"/>
      <c r="G8" s="376"/>
      <c r="H8" s="231"/>
      <c r="I8" s="231"/>
      <c r="J8" s="377" t="s">
        <v>232</v>
      </c>
      <c r="K8" s="377"/>
      <c r="L8" s="378">
        <v>0</v>
      </c>
      <c r="M8" s="378"/>
      <c r="N8" s="232">
        <f t="shared" si="2"/>
        <v>0</v>
      </c>
      <c r="O8" s="379">
        <v>0.21</v>
      </c>
      <c r="P8" s="379"/>
      <c r="Q8" s="232">
        <f t="shared" si="0"/>
        <v>0</v>
      </c>
      <c r="R8" s="232">
        <f t="shared" si="1"/>
        <v>0</v>
      </c>
      <c r="S8" s="375"/>
      <c r="T8" s="375"/>
    </row>
    <row r="9" spans="1:31" ht="40.5" x14ac:dyDescent="0.2">
      <c r="A9" s="224">
        <v>7</v>
      </c>
      <c r="B9" s="225" t="s">
        <v>237</v>
      </c>
      <c r="C9" s="376">
        <v>20</v>
      </c>
      <c r="D9" s="376"/>
      <c r="E9" s="376"/>
      <c r="F9" s="376"/>
      <c r="G9" s="376"/>
      <c r="H9" s="231"/>
      <c r="I9" s="231"/>
      <c r="J9" s="377" t="s">
        <v>232</v>
      </c>
      <c r="K9" s="377"/>
      <c r="L9" s="378">
        <v>0</v>
      </c>
      <c r="M9" s="378"/>
      <c r="N9" s="232">
        <f t="shared" si="2"/>
        <v>0</v>
      </c>
      <c r="O9" s="379">
        <v>0.21</v>
      </c>
      <c r="P9" s="379"/>
      <c r="Q9" s="232">
        <f t="shared" si="0"/>
        <v>0</v>
      </c>
      <c r="R9" s="232">
        <f t="shared" si="1"/>
        <v>0</v>
      </c>
      <c r="S9" s="375"/>
      <c r="T9" s="375"/>
    </row>
    <row r="10" spans="1:31" ht="67.5" x14ac:dyDescent="0.2">
      <c r="A10" s="224">
        <v>8</v>
      </c>
      <c r="B10" s="225" t="s">
        <v>238</v>
      </c>
      <c r="C10" s="376">
        <v>100</v>
      </c>
      <c r="D10" s="376"/>
      <c r="E10" s="376"/>
      <c r="F10" s="376"/>
      <c r="G10" s="376"/>
      <c r="H10" s="231" t="s">
        <v>232</v>
      </c>
      <c r="I10" s="231"/>
      <c r="J10" s="377"/>
      <c r="K10" s="377"/>
      <c r="L10" s="378">
        <v>0</v>
      </c>
      <c r="M10" s="378"/>
      <c r="N10" s="232">
        <f t="shared" si="2"/>
        <v>0</v>
      </c>
      <c r="O10" s="379">
        <v>0.21</v>
      </c>
      <c r="P10" s="379"/>
      <c r="Q10" s="232">
        <f t="shared" si="0"/>
        <v>0</v>
      </c>
      <c r="R10" s="232">
        <f t="shared" si="1"/>
        <v>0</v>
      </c>
      <c r="S10" s="375"/>
      <c r="T10" s="375"/>
      <c r="U10" s="381"/>
      <c r="V10" s="381"/>
      <c r="W10" s="382"/>
      <c r="X10" s="382"/>
      <c r="Y10" s="381"/>
      <c r="Z10" s="381"/>
      <c r="AA10" s="233"/>
      <c r="AB10" s="383"/>
      <c r="AC10" s="383"/>
      <c r="AD10" s="233"/>
      <c r="AE10" s="233"/>
    </row>
    <row r="11" spans="1:31" ht="54" x14ac:dyDescent="0.2">
      <c r="A11" s="224">
        <v>9</v>
      </c>
      <c r="B11" s="225" t="s">
        <v>239</v>
      </c>
      <c r="C11" s="376">
        <v>200</v>
      </c>
      <c r="D11" s="376"/>
      <c r="E11" s="376"/>
      <c r="F11" s="376"/>
      <c r="G11" s="376"/>
      <c r="H11" s="231"/>
      <c r="I11" s="231"/>
      <c r="J11" s="377" t="s">
        <v>232</v>
      </c>
      <c r="K11" s="377"/>
      <c r="L11" s="378">
        <v>0</v>
      </c>
      <c r="M11" s="378"/>
      <c r="N11" s="232">
        <f t="shared" si="2"/>
        <v>0</v>
      </c>
      <c r="O11" s="379">
        <v>0.21</v>
      </c>
      <c r="P11" s="379"/>
      <c r="Q11" s="232">
        <f t="shared" si="0"/>
        <v>0</v>
      </c>
      <c r="R11" s="232">
        <f t="shared" si="1"/>
        <v>0</v>
      </c>
      <c r="S11" s="375"/>
      <c r="T11" s="375"/>
    </row>
    <row r="12" spans="1:31" ht="23.1" customHeight="1" x14ac:dyDescent="0.2">
      <c r="A12" s="224">
        <v>10</v>
      </c>
      <c r="B12" s="225" t="s">
        <v>240</v>
      </c>
      <c r="C12" s="376">
        <v>1</v>
      </c>
      <c r="D12" s="376"/>
      <c r="E12" s="376"/>
      <c r="F12" s="376"/>
      <c r="G12" s="376"/>
      <c r="H12" s="231"/>
      <c r="I12" s="231"/>
      <c r="J12" s="377" t="s">
        <v>241</v>
      </c>
      <c r="K12" s="377"/>
      <c r="L12" s="378">
        <v>0</v>
      </c>
      <c r="M12" s="378"/>
      <c r="N12" s="232">
        <f t="shared" si="2"/>
        <v>0</v>
      </c>
      <c r="O12" s="379">
        <v>0.21</v>
      </c>
      <c r="P12" s="379"/>
      <c r="Q12" s="232">
        <f t="shared" si="0"/>
        <v>0</v>
      </c>
      <c r="R12" s="232">
        <f t="shared" si="1"/>
        <v>0</v>
      </c>
      <c r="S12" s="375"/>
      <c r="T12" s="375"/>
    </row>
    <row r="13" spans="1:31" ht="13.5" x14ac:dyDescent="0.2">
      <c r="A13" s="224">
        <v>11</v>
      </c>
      <c r="B13" s="225" t="s">
        <v>242</v>
      </c>
      <c r="C13" s="376">
        <v>25.31</v>
      </c>
      <c r="D13" s="376"/>
      <c r="E13" s="376"/>
      <c r="F13" s="376"/>
      <c r="G13" s="376"/>
      <c r="H13" s="231"/>
      <c r="I13" s="231" t="s">
        <v>232</v>
      </c>
      <c r="J13" s="377">
        <v>0</v>
      </c>
      <c r="K13" s="377"/>
      <c r="L13" s="378">
        <v>0</v>
      </c>
      <c r="M13" s="378"/>
      <c r="N13" s="232">
        <f t="shared" si="2"/>
        <v>0</v>
      </c>
      <c r="O13" s="379">
        <v>0.21</v>
      </c>
      <c r="P13" s="379"/>
      <c r="Q13" s="232">
        <f t="shared" si="0"/>
        <v>0</v>
      </c>
      <c r="R13" s="232">
        <f t="shared" si="1"/>
        <v>0</v>
      </c>
      <c r="S13" s="384"/>
      <c r="T13" s="384"/>
    </row>
    <row r="14" spans="1:31" ht="13.5" x14ac:dyDescent="0.2">
      <c r="A14" s="224">
        <v>12</v>
      </c>
      <c r="B14" s="225" t="s">
        <v>243</v>
      </c>
      <c r="C14" s="385">
        <v>1</v>
      </c>
      <c r="D14" s="385"/>
      <c r="E14" s="385"/>
      <c r="F14" s="385"/>
      <c r="G14" s="385"/>
      <c r="H14" s="231" t="s">
        <v>244</v>
      </c>
      <c r="I14" s="231"/>
      <c r="J14" s="377">
        <v>0</v>
      </c>
      <c r="K14" s="377"/>
      <c r="L14" s="378">
        <v>0</v>
      </c>
      <c r="M14" s="378"/>
      <c r="N14" s="232">
        <f t="shared" si="2"/>
        <v>0</v>
      </c>
      <c r="O14" s="379">
        <v>0.21</v>
      </c>
      <c r="P14" s="379"/>
      <c r="Q14" s="232">
        <f t="shared" si="0"/>
        <v>0</v>
      </c>
      <c r="R14" s="232">
        <f t="shared" si="1"/>
        <v>0</v>
      </c>
      <c r="S14" s="384"/>
      <c r="T14" s="384"/>
    </row>
    <row r="15" spans="1:31" ht="18" customHeight="1" x14ac:dyDescent="0.2">
      <c r="A15" s="224">
        <v>13</v>
      </c>
      <c r="B15" s="225" t="s">
        <v>245</v>
      </c>
      <c r="C15" s="376">
        <v>25.31</v>
      </c>
      <c r="D15" s="376"/>
      <c r="E15" s="376"/>
      <c r="F15" s="376"/>
      <c r="G15" s="376"/>
      <c r="H15" s="231"/>
      <c r="I15" s="231" t="s">
        <v>232</v>
      </c>
      <c r="J15" s="377">
        <v>0</v>
      </c>
      <c r="K15" s="377"/>
      <c r="L15" s="378">
        <v>0</v>
      </c>
      <c r="M15" s="378"/>
      <c r="N15" s="232">
        <f t="shared" si="2"/>
        <v>0</v>
      </c>
      <c r="O15" s="379">
        <v>0.21</v>
      </c>
      <c r="P15" s="379"/>
      <c r="Q15" s="232">
        <f t="shared" si="0"/>
        <v>0</v>
      </c>
      <c r="R15" s="232">
        <f t="shared" si="1"/>
        <v>0</v>
      </c>
      <c r="S15" s="384"/>
      <c r="T15" s="384"/>
    </row>
    <row r="16" spans="1:31" ht="15.6" customHeight="1" x14ac:dyDescent="0.2">
      <c r="A16" s="224">
        <v>14</v>
      </c>
      <c r="B16" s="225" t="s">
        <v>246</v>
      </c>
      <c r="C16" s="376">
        <v>25.31</v>
      </c>
      <c r="D16" s="376"/>
      <c r="E16" s="376"/>
      <c r="F16" s="376"/>
      <c r="G16" s="376"/>
      <c r="H16" s="231"/>
      <c r="I16" s="231" t="s">
        <v>232</v>
      </c>
      <c r="J16" s="377">
        <v>0</v>
      </c>
      <c r="K16" s="377"/>
      <c r="L16" s="378">
        <v>0</v>
      </c>
      <c r="M16" s="378"/>
      <c r="N16" s="232">
        <f t="shared" si="2"/>
        <v>0</v>
      </c>
      <c r="O16" s="379">
        <v>0.21</v>
      </c>
      <c r="P16" s="379"/>
      <c r="Q16" s="232">
        <f t="shared" si="0"/>
        <v>0</v>
      </c>
      <c r="R16" s="232">
        <f t="shared" si="1"/>
        <v>0</v>
      </c>
      <c r="S16" s="384"/>
      <c r="T16" s="384"/>
    </row>
    <row r="17" spans="2:20" ht="12.75" customHeight="1" x14ac:dyDescent="0.2">
      <c r="B17" s="387"/>
      <c r="C17" s="387"/>
      <c r="D17" s="387"/>
      <c r="E17" s="387"/>
      <c r="F17" s="387"/>
      <c r="G17" s="387"/>
      <c r="H17" s="387"/>
      <c r="I17" s="387"/>
      <c r="J17" s="387"/>
      <c r="K17" s="387"/>
      <c r="L17" s="387"/>
      <c r="M17" s="387"/>
      <c r="N17" s="387"/>
      <c r="O17" s="387"/>
      <c r="P17" s="387"/>
      <c r="Q17" s="387"/>
      <c r="R17" s="387"/>
      <c r="S17" s="387"/>
      <c r="T17" s="387"/>
    </row>
    <row r="18" spans="2:20" ht="14.25" customHeight="1" x14ac:dyDescent="0.2">
      <c r="B18" s="386" t="s">
        <v>247</v>
      </c>
      <c r="C18" s="386"/>
      <c r="D18" s="386"/>
      <c r="E18" s="386"/>
      <c r="F18" s="386"/>
      <c r="G18" s="386"/>
      <c r="H18" s="386"/>
      <c r="I18" s="386"/>
      <c r="J18" s="386"/>
      <c r="K18" s="386"/>
      <c r="L18" s="386"/>
      <c r="M18" s="386"/>
      <c r="N18" s="386"/>
      <c r="O18" s="386"/>
      <c r="P18" s="386"/>
      <c r="Q18" s="386"/>
      <c r="R18" s="386"/>
      <c r="S18" s="386"/>
    </row>
    <row r="20" spans="2:20" x14ac:dyDescent="0.2">
      <c r="B20" s="234" t="s">
        <v>248</v>
      </c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5">
        <f>SUM(N3:N16)</f>
        <v>0</v>
      </c>
    </row>
    <row r="21" spans="2:20" x14ac:dyDescent="0.2">
      <c r="B21" s="234" t="s">
        <v>79</v>
      </c>
      <c r="C21" s="234"/>
      <c r="D21" s="234"/>
      <c r="E21" s="234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5">
        <f>SUM(Q3:Q16)</f>
        <v>0</v>
      </c>
    </row>
    <row r="22" spans="2:20" x14ac:dyDescent="0.2">
      <c r="B22" s="234" t="s">
        <v>249</v>
      </c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5">
        <f>R20+R21</f>
        <v>0</v>
      </c>
    </row>
  </sheetData>
  <mergeCells count="82">
    <mergeCell ref="B18:S18"/>
    <mergeCell ref="C16:G16"/>
    <mergeCell ref="J16:K16"/>
    <mergeCell ref="L16:M16"/>
    <mergeCell ref="O16:P16"/>
    <mergeCell ref="S16:T16"/>
    <mergeCell ref="B17:T17"/>
    <mergeCell ref="C14:G14"/>
    <mergeCell ref="J14:K14"/>
    <mergeCell ref="L14:M14"/>
    <mergeCell ref="O14:P14"/>
    <mergeCell ref="S14:T14"/>
    <mergeCell ref="C15:G15"/>
    <mergeCell ref="J15:K15"/>
    <mergeCell ref="L15:M15"/>
    <mergeCell ref="O15:P15"/>
    <mergeCell ref="S15:T15"/>
    <mergeCell ref="C12:G12"/>
    <mergeCell ref="J12:K12"/>
    <mergeCell ref="L12:M12"/>
    <mergeCell ref="O12:P12"/>
    <mergeCell ref="S12:T12"/>
    <mergeCell ref="C13:G13"/>
    <mergeCell ref="J13:K13"/>
    <mergeCell ref="L13:M13"/>
    <mergeCell ref="O13:P13"/>
    <mergeCell ref="S13:T13"/>
    <mergeCell ref="U10:V10"/>
    <mergeCell ref="W10:X10"/>
    <mergeCell ref="Y10:Z10"/>
    <mergeCell ref="AB10:AC10"/>
    <mergeCell ref="C11:G11"/>
    <mergeCell ref="J11:K11"/>
    <mergeCell ref="L11:M11"/>
    <mergeCell ref="O11:P11"/>
    <mergeCell ref="S11:T11"/>
    <mergeCell ref="C10:G10"/>
    <mergeCell ref="J10:K10"/>
    <mergeCell ref="L10:M10"/>
    <mergeCell ref="O10:P10"/>
    <mergeCell ref="S10:T10"/>
    <mergeCell ref="C9:G9"/>
    <mergeCell ref="J9:K9"/>
    <mergeCell ref="L9:M9"/>
    <mergeCell ref="O9:P9"/>
    <mergeCell ref="S9:T9"/>
    <mergeCell ref="C7:G7"/>
    <mergeCell ref="J7:K7"/>
    <mergeCell ref="L7:M7"/>
    <mergeCell ref="O7:P7"/>
    <mergeCell ref="S7:T7"/>
    <mergeCell ref="C8:G8"/>
    <mergeCell ref="J8:K8"/>
    <mergeCell ref="L8:M8"/>
    <mergeCell ref="O8:P8"/>
    <mergeCell ref="S8:T8"/>
    <mergeCell ref="C5:G5"/>
    <mergeCell ref="J5:K5"/>
    <mergeCell ref="L5:M5"/>
    <mergeCell ref="O5:P5"/>
    <mergeCell ref="S5:T5"/>
    <mergeCell ref="C6:G6"/>
    <mergeCell ref="J6:K6"/>
    <mergeCell ref="L6:M6"/>
    <mergeCell ref="O6:P6"/>
    <mergeCell ref="S6:T6"/>
    <mergeCell ref="C3:G3"/>
    <mergeCell ref="J3:K3"/>
    <mergeCell ref="L3:M3"/>
    <mergeCell ref="O3:P3"/>
    <mergeCell ref="S3:T3"/>
    <mergeCell ref="C4:G4"/>
    <mergeCell ref="J4:K4"/>
    <mergeCell ref="L4:M4"/>
    <mergeCell ref="O4:P4"/>
    <mergeCell ref="S4:T4"/>
    <mergeCell ref="B1:T1"/>
    <mergeCell ref="C2:G2"/>
    <mergeCell ref="J2:K2"/>
    <mergeCell ref="L2:M2"/>
    <mergeCell ref="O2:P2"/>
    <mergeCell ref="S2:T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5BB2E-296B-4BDB-BF98-60AE5B21287E}">
  <dimension ref="A2:F64"/>
  <sheetViews>
    <sheetView zoomScale="85" zoomScaleNormal="85" workbookViewId="0">
      <selection activeCell="F17" sqref="F17"/>
    </sheetView>
  </sheetViews>
  <sheetFormatPr defaultRowHeight="15" x14ac:dyDescent="0.25"/>
  <cols>
    <col min="1" max="1" width="9.140625" style="239"/>
    <col min="2" max="2" width="55.5703125" style="239" bestFit="1" customWidth="1"/>
    <col min="3" max="3" width="20.28515625" style="239" bestFit="1" customWidth="1"/>
    <col min="4" max="4" width="13.28515625" style="239" bestFit="1" customWidth="1"/>
    <col min="5" max="5" width="14.5703125" style="239" bestFit="1" customWidth="1"/>
    <col min="6" max="6" width="28.140625" style="239" bestFit="1" customWidth="1"/>
    <col min="7" max="16384" width="9.140625" style="239"/>
  </cols>
  <sheetData>
    <row r="2" spans="1:6" x14ac:dyDescent="0.25">
      <c r="A2" s="236" t="s">
        <v>250</v>
      </c>
      <c r="B2" s="236" t="s">
        <v>251</v>
      </c>
      <c r="C2" s="237" t="s">
        <v>252</v>
      </c>
      <c r="D2" s="236" t="s">
        <v>253</v>
      </c>
      <c r="E2" s="236" t="s">
        <v>254</v>
      </c>
      <c r="F2" s="238" t="s">
        <v>202</v>
      </c>
    </row>
    <row r="3" spans="1:6" x14ac:dyDescent="0.25">
      <c r="B3" s="240" t="s">
        <v>255</v>
      </c>
    </row>
    <row r="4" spans="1:6" x14ac:dyDescent="0.25">
      <c r="A4" s="239">
        <v>1</v>
      </c>
      <c r="B4" s="239" t="s">
        <v>256</v>
      </c>
      <c r="C4" s="241" t="s">
        <v>108</v>
      </c>
      <c r="D4" s="241">
        <v>30</v>
      </c>
      <c r="E4" s="261">
        <v>0</v>
      </c>
      <c r="F4" s="242">
        <f>D4*E4</f>
        <v>0</v>
      </c>
    </row>
    <row r="5" spans="1:6" x14ac:dyDescent="0.25">
      <c r="B5" s="243" t="s">
        <v>257</v>
      </c>
      <c r="C5" s="244"/>
      <c r="D5" s="244"/>
      <c r="E5" s="244"/>
      <c r="F5" s="245">
        <f>SUM(F1:F4)</f>
        <v>0</v>
      </c>
    </row>
    <row r="6" spans="1:6" x14ac:dyDescent="0.25">
      <c r="C6" s="241"/>
      <c r="D6" s="241"/>
      <c r="E6" s="242"/>
      <c r="F6" s="242"/>
    </row>
    <row r="7" spans="1:6" x14ac:dyDescent="0.25">
      <c r="B7" s="240" t="s">
        <v>258</v>
      </c>
      <c r="C7" s="241"/>
    </row>
    <row r="8" spans="1:6" x14ac:dyDescent="0.25">
      <c r="A8" s="239">
        <v>2</v>
      </c>
      <c r="B8" s="239" t="s">
        <v>259</v>
      </c>
      <c r="C8" s="241" t="s">
        <v>113</v>
      </c>
      <c r="D8" s="241">
        <f>6+6</f>
        <v>12</v>
      </c>
      <c r="E8" s="261">
        <v>0</v>
      </c>
      <c r="F8" s="242">
        <f>D8*E8</f>
        <v>0</v>
      </c>
    </row>
    <row r="9" spans="1:6" x14ac:dyDescent="0.25">
      <c r="B9" s="243" t="s">
        <v>257</v>
      </c>
      <c r="C9" s="244"/>
      <c r="D9" s="244"/>
      <c r="E9" s="244"/>
      <c r="F9" s="245">
        <f>SUM(F8)</f>
        <v>0</v>
      </c>
    </row>
    <row r="10" spans="1:6" x14ac:dyDescent="0.25">
      <c r="C10" s="241"/>
      <c r="D10" s="241"/>
      <c r="E10" s="242"/>
      <c r="F10" s="242"/>
    </row>
    <row r="11" spans="1:6" x14ac:dyDescent="0.25">
      <c r="B11" s="240" t="s">
        <v>260</v>
      </c>
    </row>
    <row r="12" spans="1:6" x14ac:dyDescent="0.25">
      <c r="A12" s="239">
        <v>3</v>
      </c>
      <c r="B12" s="239" t="s">
        <v>261</v>
      </c>
      <c r="C12" s="241" t="s">
        <v>113</v>
      </c>
      <c r="D12" s="246">
        <v>2</v>
      </c>
      <c r="E12" s="261">
        <v>0</v>
      </c>
      <c r="F12" s="247">
        <f>D12*E12</f>
        <v>0</v>
      </c>
    </row>
    <row r="13" spans="1:6" x14ac:dyDescent="0.25">
      <c r="A13" s="239">
        <v>4</v>
      </c>
      <c r="B13" s="239" t="s">
        <v>262</v>
      </c>
      <c r="C13" s="241" t="s">
        <v>113</v>
      </c>
      <c r="D13" s="246">
        <v>2</v>
      </c>
      <c r="E13" s="261">
        <v>0</v>
      </c>
      <c r="F13" s="247">
        <f>D13*E13</f>
        <v>0</v>
      </c>
    </row>
    <row r="14" spans="1:6" x14ac:dyDescent="0.25">
      <c r="A14" s="239">
        <v>5</v>
      </c>
      <c r="B14" s="239" t="s">
        <v>263</v>
      </c>
      <c r="C14" s="241" t="s">
        <v>113</v>
      </c>
      <c r="D14" s="246">
        <v>3</v>
      </c>
      <c r="E14" s="261">
        <v>0</v>
      </c>
      <c r="F14" s="247">
        <f>D14*E14</f>
        <v>0</v>
      </c>
    </row>
    <row r="15" spans="1:6" ht="30" x14ac:dyDescent="0.25">
      <c r="A15" s="239">
        <v>6</v>
      </c>
      <c r="B15" s="248" t="s">
        <v>264</v>
      </c>
      <c r="C15" s="241" t="s">
        <v>113</v>
      </c>
      <c r="D15" s="246">
        <v>3</v>
      </c>
      <c r="E15" s="261">
        <v>0</v>
      </c>
      <c r="F15" s="247">
        <f>D15*E15</f>
        <v>0</v>
      </c>
    </row>
    <row r="16" spans="1:6" x14ac:dyDescent="0.25">
      <c r="B16" s="243" t="s">
        <v>257</v>
      </c>
      <c r="C16" s="244"/>
      <c r="D16" s="244"/>
      <c r="E16" s="244"/>
      <c r="F16" s="245">
        <f>SUM(F12:F15)</f>
        <v>0</v>
      </c>
    </row>
    <row r="17" spans="1:6" x14ac:dyDescent="0.25">
      <c r="B17" s="249"/>
      <c r="F17" s="250"/>
    </row>
    <row r="18" spans="1:6" x14ac:dyDescent="0.25">
      <c r="B18" s="240" t="s">
        <v>265</v>
      </c>
    </row>
    <row r="19" spans="1:6" x14ac:dyDescent="0.25">
      <c r="A19" s="239">
        <v>7</v>
      </c>
      <c r="B19" s="239" t="s">
        <v>266</v>
      </c>
      <c r="C19" s="241" t="s">
        <v>113</v>
      </c>
      <c r="D19" s="246">
        <v>1</v>
      </c>
      <c r="E19" s="261">
        <v>0</v>
      </c>
      <c r="F19" s="247">
        <f>D19*E19</f>
        <v>0</v>
      </c>
    </row>
    <row r="20" spans="1:6" ht="30" x14ac:dyDescent="0.25">
      <c r="A20" s="239">
        <v>8</v>
      </c>
      <c r="B20" s="248" t="s">
        <v>267</v>
      </c>
      <c r="C20" s="241" t="s">
        <v>113</v>
      </c>
      <c r="D20" s="251">
        <v>1</v>
      </c>
      <c r="E20" s="261">
        <v>0</v>
      </c>
      <c r="F20" s="252">
        <f>D20*E20</f>
        <v>0</v>
      </c>
    </row>
    <row r="21" spans="1:6" ht="30" x14ac:dyDescent="0.25">
      <c r="A21" s="239">
        <v>9</v>
      </c>
      <c r="B21" s="248" t="s">
        <v>268</v>
      </c>
      <c r="C21" s="241" t="s">
        <v>113</v>
      </c>
      <c r="D21" s="251">
        <v>1</v>
      </c>
      <c r="E21" s="261">
        <v>0</v>
      </c>
      <c r="F21" s="252">
        <f>D21*E21</f>
        <v>0</v>
      </c>
    </row>
    <row r="22" spans="1:6" x14ac:dyDescent="0.25">
      <c r="B22" s="243" t="s">
        <v>257</v>
      </c>
      <c r="C22" s="244"/>
      <c r="D22" s="244"/>
      <c r="E22" s="244"/>
      <c r="F22" s="245">
        <f>SUM(F19:F21)</f>
        <v>0</v>
      </c>
    </row>
    <row r="24" spans="1:6" x14ac:dyDescent="0.25">
      <c r="B24" s="249" t="s">
        <v>99</v>
      </c>
      <c r="C24" s="241"/>
      <c r="D24" s="241"/>
      <c r="E24" s="242"/>
      <c r="F24" s="242"/>
    </row>
    <row r="25" spans="1:6" x14ac:dyDescent="0.25">
      <c r="A25" s="239">
        <v>10</v>
      </c>
      <c r="B25" s="253" t="s">
        <v>269</v>
      </c>
      <c r="C25" s="241" t="s">
        <v>108</v>
      </c>
      <c r="D25" s="241">
        <v>19</v>
      </c>
      <c r="E25" s="261">
        <v>0</v>
      </c>
      <c r="F25" s="242">
        <f t="shared" ref="F25:F38" si="0">D25*E25</f>
        <v>0</v>
      </c>
    </row>
    <row r="26" spans="1:6" ht="30" x14ac:dyDescent="0.25">
      <c r="A26" s="239">
        <v>11</v>
      </c>
      <c r="B26" s="248" t="s">
        <v>270</v>
      </c>
      <c r="C26" s="241" t="s">
        <v>97</v>
      </c>
      <c r="D26" s="241">
        <v>1</v>
      </c>
      <c r="E26" s="261">
        <v>0</v>
      </c>
      <c r="F26" s="242">
        <f t="shared" si="0"/>
        <v>0</v>
      </c>
    </row>
    <row r="27" spans="1:6" x14ac:dyDescent="0.25">
      <c r="A27" s="239">
        <v>12</v>
      </c>
      <c r="B27" s="248" t="s">
        <v>271</v>
      </c>
      <c r="C27" s="241" t="s">
        <v>97</v>
      </c>
      <c r="D27" s="241">
        <v>1</v>
      </c>
      <c r="E27" s="261">
        <v>0</v>
      </c>
      <c r="F27" s="242">
        <f t="shared" si="0"/>
        <v>0</v>
      </c>
    </row>
    <row r="28" spans="1:6" x14ac:dyDescent="0.25">
      <c r="A28" s="239">
        <v>13</v>
      </c>
      <c r="B28" s="239" t="s">
        <v>272</v>
      </c>
      <c r="C28" s="241" t="s">
        <v>108</v>
      </c>
      <c r="D28" s="241">
        <v>30</v>
      </c>
      <c r="E28" s="261">
        <v>0</v>
      </c>
      <c r="F28" s="242">
        <f t="shared" si="0"/>
        <v>0</v>
      </c>
    </row>
    <row r="29" spans="1:6" x14ac:dyDescent="0.25">
      <c r="A29" s="239">
        <v>14</v>
      </c>
      <c r="B29" s="239" t="s">
        <v>273</v>
      </c>
      <c r="C29" s="241" t="s">
        <v>108</v>
      </c>
      <c r="D29" s="241">
        <v>30</v>
      </c>
      <c r="E29" s="261">
        <v>0</v>
      </c>
      <c r="F29" s="242">
        <f t="shared" si="0"/>
        <v>0</v>
      </c>
    </row>
    <row r="30" spans="1:6" x14ac:dyDescent="0.25">
      <c r="A30" s="239">
        <v>15</v>
      </c>
      <c r="B30" s="239" t="s">
        <v>274</v>
      </c>
      <c r="C30" s="241" t="s">
        <v>108</v>
      </c>
      <c r="D30" s="241">
        <v>30</v>
      </c>
      <c r="E30" s="261">
        <v>0</v>
      </c>
      <c r="F30" s="242">
        <f t="shared" si="0"/>
        <v>0</v>
      </c>
    </row>
    <row r="31" spans="1:6" ht="30" x14ac:dyDescent="0.25">
      <c r="A31" s="239">
        <v>16</v>
      </c>
      <c r="B31" s="248" t="s">
        <v>275</v>
      </c>
      <c r="C31" s="241" t="s">
        <v>113</v>
      </c>
      <c r="D31" s="241">
        <v>22</v>
      </c>
      <c r="E31" s="261">
        <v>0</v>
      </c>
      <c r="F31" s="242">
        <f t="shared" si="0"/>
        <v>0</v>
      </c>
    </row>
    <row r="32" spans="1:6" ht="30" x14ac:dyDescent="0.25">
      <c r="A32" s="239">
        <v>17</v>
      </c>
      <c r="B32" s="248" t="s">
        <v>276</v>
      </c>
      <c r="C32" s="241" t="s">
        <v>113</v>
      </c>
      <c r="D32" s="241">
        <v>22</v>
      </c>
      <c r="E32" s="261">
        <v>0</v>
      </c>
      <c r="F32" s="242">
        <f t="shared" si="0"/>
        <v>0</v>
      </c>
    </row>
    <row r="33" spans="1:6" ht="30" x14ac:dyDescent="0.25">
      <c r="A33" s="239">
        <v>18</v>
      </c>
      <c r="B33" s="248" t="s">
        <v>277</v>
      </c>
      <c r="C33" s="241" t="s">
        <v>113</v>
      </c>
      <c r="D33" s="241">
        <v>3</v>
      </c>
      <c r="E33" s="261">
        <v>0</v>
      </c>
      <c r="F33" s="242">
        <f t="shared" si="0"/>
        <v>0</v>
      </c>
    </row>
    <row r="34" spans="1:6" ht="30" x14ac:dyDescent="0.25">
      <c r="A34" s="239">
        <v>19</v>
      </c>
      <c r="B34" s="248" t="s">
        <v>278</v>
      </c>
      <c r="C34" s="241" t="s">
        <v>113</v>
      </c>
      <c r="D34" s="241">
        <v>3</v>
      </c>
      <c r="E34" s="261">
        <v>0</v>
      </c>
      <c r="F34" s="242">
        <f t="shared" si="0"/>
        <v>0</v>
      </c>
    </row>
    <row r="35" spans="1:6" x14ac:dyDescent="0.25">
      <c r="A35" s="239">
        <v>20</v>
      </c>
      <c r="B35" s="248" t="s">
        <v>279</v>
      </c>
      <c r="C35" s="241" t="s">
        <v>113</v>
      </c>
      <c r="D35" s="241">
        <v>50</v>
      </c>
      <c r="E35" s="261">
        <v>0</v>
      </c>
      <c r="F35" s="242">
        <f t="shared" si="0"/>
        <v>0</v>
      </c>
    </row>
    <row r="36" spans="1:6" x14ac:dyDescent="0.25">
      <c r="A36" s="239">
        <v>21</v>
      </c>
      <c r="B36" s="248" t="s">
        <v>280</v>
      </c>
      <c r="C36" s="241" t="s">
        <v>108</v>
      </c>
      <c r="D36" s="241">
        <v>30</v>
      </c>
      <c r="E36" s="261">
        <v>0</v>
      </c>
      <c r="F36" s="242">
        <f t="shared" si="0"/>
        <v>0</v>
      </c>
    </row>
    <row r="37" spans="1:6" ht="30" x14ac:dyDescent="0.25">
      <c r="A37" s="239">
        <v>22</v>
      </c>
      <c r="B37" s="248" t="s">
        <v>270</v>
      </c>
      <c r="C37" s="241" t="s">
        <v>97</v>
      </c>
      <c r="D37" s="241">
        <v>1</v>
      </c>
      <c r="E37" s="261">
        <v>0</v>
      </c>
      <c r="F37" s="242">
        <f t="shared" si="0"/>
        <v>0</v>
      </c>
    </row>
    <row r="38" spans="1:6" ht="30" x14ac:dyDescent="0.25">
      <c r="A38" s="239">
        <v>23</v>
      </c>
      <c r="B38" s="248" t="s">
        <v>281</v>
      </c>
      <c r="C38" s="241" t="s">
        <v>185</v>
      </c>
      <c r="D38" s="241">
        <v>0.6</v>
      </c>
      <c r="E38" s="261">
        <v>0</v>
      </c>
      <c r="F38" s="242">
        <f t="shared" si="0"/>
        <v>0</v>
      </c>
    </row>
    <row r="39" spans="1:6" x14ac:dyDescent="0.25">
      <c r="B39" s="243" t="s">
        <v>257</v>
      </c>
      <c r="C39" s="244"/>
      <c r="D39" s="244"/>
      <c r="E39" s="244"/>
      <c r="F39" s="245">
        <f>SUM(F25:F38)</f>
        <v>0</v>
      </c>
    </row>
    <row r="40" spans="1:6" x14ac:dyDescent="0.25">
      <c r="B40" s="249"/>
      <c r="F40" s="250"/>
    </row>
    <row r="41" spans="1:6" x14ac:dyDescent="0.25">
      <c r="B41" s="249" t="s">
        <v>282</v>
      </c>
    </row>
    <row r="42" spans="1:6" x14ac:dyDescent="0.25">
      <c r="A42" s="239">
        <v>13</v>
      </c>
      <c r="B42" s="248" t="s">
        <v>283</v>
      </c>
      <c r="C42" s="251" t="s">
        <v>113</v>
      </c>
      <c r="D42" s="251">
        <v>6</v>
      </c>
      <c r="E42" s="262">
        <v>0</v>
      </c>
      <c r="F42" s="251">
        <f>D42*E42</f>
        <v>0</v>
      </c>
    </row>
    <row r="43" spans="1:6" ht="30" x14ac:dyDescent="0.25">
      <c r="A43" s="239">
        <v>14</v>
      </c>
      <c r="B43" s="248" t="s">
        <v>284</v>
      </c>
      <c r="C43" s="251" t="s">
        <v>146</v>
      </c>
      <c r="D43" s="251">
        <v>2</v>
      </c>
      <c r="E43" s="262">
        <v>0</v>
      </c>
      <c r="F43" s="251">
        <f>D43*E43</f>
        <v>0</v>
      </c>
    </row>
    <row r="44" spans="1:6" x14ac:dyDescent="0.25">
      <c r="A44" s="239">
        <v>15</v>
      </c>
      <c r="B44" s="248" t="s">
        <v>285</v>
      </c>
      <c r="C44" s="251" t="s">
        <v>97</v>
      </c>
      <c r="D44" s="251">
        <v>5</v>
      </c>
      <c r="E44" s="262">
        <v>0</v>
      </c>
      <c r="F44" s="251">
        <f>D44*E44</f>
        <v>0</v>
      </c>
    </row>
    <row r="45" spans="1:6" x14ac:dyDescent="0.25">
      <c r="A45" s="239">
        <v>16</v>
      </c>
      <c r="B45" s="248" t="s">
        <v>286</v>
      </c>
      <c r="C45" s="251" t="s">
        <v>97</v>
      </c>
      <c r="D45" s="251">
        <v>0.8</v>
      </c>
      <c r="E45" s="262">
        <v>0</v>
      </c>
      <c r="F45" s="251">
        <f>D45*E45</f>
        <v>0</v>
      </c>
    </row>
    <row r="46" spans="1:6" x14ac:dyDescent="0.25">
      <c r="B46" s="243" t="s">
        <v>257</v>
      </c>
      <c r="C46" s="244"/>
      <c r="D46" s="244"/>
      <c r="E46" s="244"/>
      <c r="F46" s="245">
        <f>SUM(F42:F45)</f>
        <v>0</v>
      </c>
    </row>
    <row r="47" spans="1:6" x14ac:dyDescent="0.25">
      <c r="B47" s="249"/>
    </row>
    <row r="48" spans="1:6" x14ac:dyDescent="0.25">
      <c r="B48" s="249" t="s">
        <v>287</v>
      </c>
    </row>
    <row r="49" spans="1:6" x14ac:dyDescent="0.25">
      <c r="A49" s="239">
        <v>17</v>
      </c>
      <c r="B49" s="248" t="s">
        <v>288</v>
      </c>
      <c r="C49" s="251" t="s">
        <v>108</v>
      </c>
      <c r="D49" s="251">
        <v>30</v>
      </c>
      <c r="E49" s="262">
        <v>0</v>
      </c>
      <c r="F49" s="251">
        <f>D49*E49</f>
        <v>0</v>
      </c>
    </row>
    <row r="50" spans="1:6" x14ac:dyDescent="0.25">
      <c r="A50" s="239">
        <v>18</v>
      </c>
      <c r="B50" s="248" t="s">
        <v>289</v>
      </c>
      <c r="C50" s="251" t="s">
        <v>108</v>
      </c>
      <c r="D50" s="251">
        <v>30</v>
      </c>
      <c r="E50" s="262">
        <v>0</v>
      </c>
      <c r="F50" s="251">
        <f>D50*E50</f>
        <v>0</v>
      </c>
    </row>
    <row r="51" spans="1:6" x14ac:dyDescent="0.25">
      <c r="A51" s="239">
        <v>19</v>
      </c>
      <c r="B51" s="248" t="s">
        <v>290</v>
      </c>
      <c r="C51" s="251" t="s">
        <v>108</v>
      </c>
      <c r="D51" s="251">
        <v>30</v>
      </c>
      <c r="E51" s="262">
        <v>0</v>
      </c>
      <c r="F51" s="251">
        <f>D51*E51</f>
        <v>0</v>
      </c>
    </row>
    <row r="52" spans="1:6" x14ac:dyDescent="0.25">
      <c r="A52" s="239">
        <v>20</v>
      </c>
      <c r="B52" s="248" t="s">
        <v>291</v>
      </c>
      <c r="C52" s="251" t="s">
        <v>108</v>
      </c>
      <c r="D52" s="251">
        <v>6</v>
      </c>
      <c r="E52" s="262">
        <v>0</v>
      </c>
      <c r="F52" s="251">
        <f>D52*E52</f>
        <v>0</v>
      </c>
    </row>
    <row r="53" spans="1:6" x14ac:dyDescent="0.25">
      <c r="A53" s="239">
        <v>21</v>
      </c>
      <c r="B53" s="243" t="s">
        <v>292</v>
      </c>
      <c r="C53" s="254"/>
      <c r="D53" s="254"/>
      <c r="E53" s="254"/>
      <c r="F53" s="245">
        <f>SUM(F49:F52)</f>
        <v>0</v>
      </c>
    </row>
    <row r="54" spans="1:6" x14ac:dyDescent="0.25">
      <c r="A54" s="239">
        <v>22</v>
      </c>
      <c r="B54" s="243" t="s">
        <v>293</v>
      </c>
      <c r="C54" s="254"/>
      <c r="D54" s="254"/>
      <c r="E54" s="254"/>
      <c r="F54" s="245">
        <f>F53*3</f>
        <v>0</v>
      </c>
    </row>
    <row r="55" spans="1:6" x14ac:dyDescent="0.25">
      <c r="B55" s="248"/>
    </row>
    <row r="56" spans="1:6" x14ac:dyDescent="0.25">
      <c r="B56" s="249" t="s">
        <v>294</v>
      </c>
    </row>
    <row r="57" spans="1:6" x14ac:dyDescent="0.25">
      <c r="B57" s="248" t="s">
        <v>295</v>
      </c>
      <c r="F57" s="252">
        <f>F5+F9+F16+F22</f>
        <v>0</v>
      </c>
    </row>
    <row r="58" spans="1:6" x14ac:dyDescent="0.25">
      <c r="B58" s="248" t="s">
        <v>99</v>
      </c>
      <c r="F58" s="252">
        <f>F39</f>
        <v>0</v>
      </c>
    </row>
    <row r="59" spans="1:6" x14ac:dyDescent="0.25">
      <c r="B59" s="248" t="s">
        <v>296</v>
      </c>
      <c r="F59" s="252">
        <f>F46</f>
        <v>0</v>
      </c>
    </row>
    <row r="60" spans="1:6" x14ac:dyDescent="0.25">
      <c r="B60" s="248" t="s">
        <v>297</v>
      </c>
      <c r="F60" s="252">
        <f>F54</f>
        <v>0</v>
      </c>
    </row>
    <row r="62" spans="1:6" x14ac:dyDescent="0.25">
      <c r="B62" s="248" t="s">
        <v>213</v>
      </c>
      <c r="F62" s="247">
        <f>SUM(F57:F60)</f>
        <v>0</v>
      </c>
    </row>
    <row r="63" spans="1:6" x14ac:dyDescent="0.25">
      <c r="B63" s="248" t="s">
        <v>298</v>
      </c>
      <c r="F63" s="247">
        <f>F62*0.21</f>
        <v>0</v>
      </c>
    </row>
    <row r="64" spans="1:6" x14ac:dyDescent="0.25">
      <c r="B64" s="255" t="s">
        <v>299</v>
      </c>
      <c r="C64" s="256"/>
      <c r="D64" s="256"/>
      <c r="E64" s="256"/>
      <c r="F64" s="257">
        <f>F62+F63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48</vt:i4>
      </vt:variant>
    </vt:vector>
  </HeadingPairs>
  <TitlesOfParts>
    <vt:vector size="56" baseType="lpstr">
      <vt:lpstr>Pokyny pro vyplnění</vt:lpstr>
      <vt:lpstr>Stavba</vt:lpstr>
      <vt:lpstr>VzorPolozky</vt:lpstr>
      <vt:lpstr>01 11297_01 Pol</vt:lpstr>
      <vt:lpstr>Zemní vruty</vt:lpstr>
      <vt:lpstr>Ztužení</vt:lpstr>
      <vt:lpstr>Nerez sítě</vt:lpstr>
      <vt:lpstr>Sadové úpravy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11297_01 Pol'!Názvy_tisku</vt:lpstr>
      <vt:lpstr>oadresa</vt:lpstr>
      <vt:lpstr>Stavba!Objednatel</vt:lpstr>
      <vt:lpstr>Stavba!Objekt</vt:lpstr>
      <vt:lpstr>'01 11297_01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Guziur</dc:creator>
  <cp:lastModifiedBy>Martin Ondráček</cp:lastModifiedBy>
  <cp:lastPrinted>2019-03-19T12:27:02Z</cp:lastPrinted>
  <dcterms:created xsi:type="dcterms:W3CDTF">2009-04-08T07:15:50Z</dcterms:created>
  <dcterms:modified xsi:type="dcterms:W3CDTF">2024-03-29T07:47:03Z</dcterms:modified>
</cp:coreProperties>
</file>